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bion1.sharepoint.com/sites/Controlling-dane/Shared Documents/Raporty okresowe/"/>
    </mc:Choice>
  </mc:AlternateContent>
  <xr:revisionPtr revIDLastSave="383" documentId="8_{773D29A5-C69A-4EEB-A8DE-353620DD45E6}" xr6:coauthVersionLast="47" xr6:coauthVersionMax="47" xr10:uidLastSave="{FB33F73D-0C74-428B-BED7-9EFCACBF80FA}"/>
  <bookViews>
    <workbookView xWindow="-120" yWindow="-120" windowWidth="29040" windowHeight="15840" xr2:uid="{554C6012-784F-44E8-9E18-8CF915736FAC}"/>
  </bookViews>
  <sheets>
    <sheet name="COMPREHENSIVE INCOME" sheetId="13" r:id="rId1"/>
    <sheet name="CASH FLOWS" sheetId="12" r:id="rId2"/>
    <sheet name="BALANCE SHEET" sheetId="14" r:id="rId3"/>
  </sheets>
  <definedNames>
    <definedName name="_xlnm._FilterDatabase" localSheetId="2" hidden="1">'BALANCE SHEET'!$A$4:$W$49</definedName>
    <definedName name="_xlnm._FilterDatabase" localSheetId="1" hidden="1">'CASH FLOWS'!$C$5:$X$60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M10" i="14" l="1"/>
  <c r="AM18" i="14"/>
  <c r="AM26" i="14"/>
  <c r="AM33" i="14"/>
  <c r="AM47" i="14"/>
  <c r="AN45" i="12"/>
  <c r="AN56" i="12"/>
  <c r="AN6" i="12"/>
  <c r="AN34" i="12" s="1"/>
  <c r="AN40" i="12" s="1"/>
  <c r="AN57" i="12" s="1"/>
  <c r="AN60" i="12" s="1"/>
  <c r="AW12" i="13"/>
  <c r="AW16" i="13" s="1"/>
  <c r="AW22" i="13" s="1"/>
  <c r="AW25" i="13" s="1"/>
  <c r="AW27" i="13" s="1"/>
  <c r="AW29" i="13" s="1"/>
  <c r="AM56" i="12"/>
  <c r="AM45" i="12"/>
  <c r="AM48" i="14" l="1"/>
  <c r="AM49" i="14" s="1"/>
  <c r="AM19" i="14"/>
  <c r="AU12" i="13"/>
  <c r="AV12" i="13"/>
  <c r="AL10" i="14"/>
  <c r="AL18" i="14"/>
  <c r="AL26" i="14"/>
  <c r="AL33" i="14"/>
  <c r="AL47" i="14"/>
  <c r="AL48" i="14" s="1"/>
  <c r="AK47" i="14"/>
  <c r="AK33" i="14"/>
  <c r="AK26" i="14"/>
  <c r="AK18" i="14"/>
  <c r="AK10" i="14"/>
  <c r="AJ48" i="14"/>
  <c r="AJ49" i="14" s="1"/>
  <c r="AJ33" i="14"/>
  <c r="AJ19" i="14"/>
  <c r="AJ26" i="14"/>
  <c r="AJ10" i="14"/>
  <c r="AJ18" i="14"/>
  <c r="AC13" i="13"/>
  <c r="AF13" i="13" s="1"/>
  <c r="AV16" i="13" l="1"/>
  <c r="AV22" i="13" s="1"/>
  <c r="AV25" i="13" s="1"/>
  <c r="AV27" i="13" s="1"/>
  <c r="AU16" i="13"/>
  <c r="AU22" i="13" s="1"/>
  <c r="AU25" i="13" s="1"/>
  <c r="AU27" i="13" s="1"/>
  <c r="AU29" i="13" s="1"/>
  <c r="AC14" i="13"/>
  <c r="AF14" i="13" s="1"/>
  <c r="AL49" i="14"/>
  <c r="AL19" i="14"/>
  <c r="AK48" i="14"/>
  <c r="AK49" i="14"/>
  <c r="AK19" i="14"/>
  <c r="AF47" i="14"/>
  <c r="AF33" i="14"/>
  <c r="AF26" i="14"/>
  <c r="AF18" i="14"/>
  <c r="AG40" i="12"/>
  <c r="AG45" i="12"/>
  <c r="AG56" i="12"/>
  <c r="AV29" i="13" l="1"/>
  <c r="AM6" i="12"/>
  <c r="AM34" i="12" s="1"/>
  <c r="AM40" i="12" s="1"/>
  <c r="AM57" i="12" s="1"/>
  <c r="AM60" i="12" s="1"/>
  <c r="AF48" i="14"/>
  <c r="AF49" i="14" s="1"/>
  <c r="AE47" i="14"/>
  <c r="AE48" i="14" s="1"/>
  <c r="AE49" i="14" s="1"/>
  <c r="AE33" i="14"/>
  <c r="AE26" i="14"/>
  <c r="AE18" i="14"/>
  <c r="AE10" i="14"/>
  <c r="AE19" i="14" s="1"/>
  <c r="AF56" i="12"/>
  <c r="AF45" i="12"/>
  <c r="AF34" i="12"/>
  <c r="AF40" i="12" s="1"/>
  <c r="AM12" i="13"/>
  <c r="AM16" i="13" l="1"/>
  <c r="AF60" i="12"/>
  <c r="AK20" i="13"/>
  <c r="AM22" i="13" l="1"/>
  <c r="AD6" i="14"/>
  <c r="AM25" i="13" l="1"/>
  <c r="AL21" i="13"/>
  <c r="AD10" i="14"/>
  <c r="AA28" i="13"/>
  <c r="AA27" i="13"/>
  <c r="AD47" i="14"/>
  <c r="AD33" i="14"/>
  <c r="AD26" i="14"/>
  <c r="AD18" i="14"/>
  <c r="AE56" i="12"/>
  <c r="AE45" i="12"/>
  <c r="AE34" i="12"/>
  <c r="AE40" i="12" s="1"/>
  <c r="AK26" i="13"/>
  <c r="AK24" i="13"/>
  <c r="AK23" i="13"/>
  <c r="AK18" i="13"/>
  <c r="AK19" i="13"/>
  <c r="AK21" i="13"/>
  <c r="AK17" i="13"/>
  <c r="AK14" i="13"/>
  <c r="AK13" i="13"/>
  <c r="AK7" i="13"/>
  <c r="AK9" i="13"/>
  <c r="AK10" i="13"/>
  <c r="AK11" i="13"/>
  <c r="AK6" i="13"/>
  <c r="AM27" i="13" l="1"/>
  <c r="AD48" i="14"/>
  <c r="AD49" i="14" s="1"/>
  <c r="AE60" i="12"/>
  <c r="AD19" i="14"/>
  <c r="AK12" i="13"/>
  <c r="AK16" i="13" s="1"/>
  <c r="AK22" i="13" s="1"/>
  <c r="AL12" i="13"/>
  <c r="AL16" i="13" s="1"/>
  <c r="AL22" i="13" s="1"/>
  <c r="AL25" i="13" s="1"/>
  <c r="AL27" i="13" s="1"/>
  <c r="AL29" i="13" s="1"/>
  <c r="AM29" i="13" l="1"/>
  <c r="AK25" i="13"/>
  <c r="AD56" i="12"/>
  <c r="AD45" i="12"/>
  <c r="AD34" i="12"/>
  <c r="AD40" i="12" s="1"/>
  <c r="AC47" i="14"/>
  <c r="AC33" i="14"/>
  <c r="AC26" i="14"/>
  <c r="AC18" i="14"/>
  <c r="AC10" i="14"/>
  <c r="AJ12" i="13"/>
  <c r="AJ16" i="13" s="1"/>
  <c r="AJ22" i="13" s="1"/>
  <c r="AJ25" i="13" s="1"/>
  <c r="AJ27" i="13" s="1"/>
  <c r="AJ29" i="13" s="1"/>
  <c r="AK27" i="13" l="1"/>
  <c r="AC48" i="14"/>
  <c r="AC49" i="14" s="1"/>
  <c r="AC19" i="14"/>
  <c r="AD60" i="12"/>
  <c r="AA29" i="13"/>
  <c r="AA26" i="13"/>
  <c r="AA25" i="13"/>
  <c r="AA24" i="13"/>
  <c r="AA23" i="13"/>
  <c r="AA22" i="13"/>
  <c r="AA21" i="13"/>
  <c r="AA19" i="13"/>
  <c r="AA18" i="13"/>
  <c r="AA17" i="13"/>
  <c r="AA16" i="13"/>
  <c r="AA14" i="13"/>
  <c r="AA13" i="13"/>
  <c r="AA7" i="13"/>
  <c r="AA9" i="13"/>
  <c r="AA10" i="13"/>
  <c r="AA11" i="13"/>
  <c r="AA6" i="13"/>
  <c r="AK29" i="13" l="1"/>
  <c r="AB47" i="14"/>
  <c r="AB33" i="14"/>
  <c r="AB26" i="14"/>
  <c r="AB18" i="14"/>
  <c r="AB10" i="14"/>
  <c r="AC56" i="12"/>
  <c r="AC45" i="12"/>
  <c r="AC34" i="12"/>
  <c r="AC40" i="12" s="1"/>
  <c r="AB34" i="12"/>
  <c r="AB40" i="12" s="1"/>
  <c r="AB19" i="14" l="1"/>
  <c r="AC60" i="12"/>
  <c r="AB48" i="14"/>
  <c r="AB49" i="14" s="1"/>
  <c r="AA47" i="14"/>
  <c r="AA33" i="14"/>
  <c r="AA26" i="14"/>
  <c r="AA18" i="14"/>
  <c r="AA10" i="14"/>
  <c r="AB56" i="12"/>
  <c r="AB45" i="12"/>
  <c r="AH12" i="13"/>
  <c r="AH16" i="13" s="1"/>
  <c r="AH22" i="13" s="1"/>
  <c r="AH25" i="13" s="1"/>
  <c r="AH27" i="13" s="1"/>
  <c r="AH29" i="13" s="1"/>
  <c r="AG12" i="13"/>
  <c r="AG16" i="13" s="1"/>
  <c r="AA48" i="14" l="1"/>
  <c r="AA49" i="14" s="1"/>
  <c r="AA19" i="14"/>
  <c r="AB60" i="12"/>
  <c r="Z37" i="14"/>
  <c r="AA56" i="12"/>
  <c r="AA45" i="12"/>
  <c r="AA34" i="12"/>
  <c r="AG18" i="13" l="1"/>
  <c r="Z26" i="14"/>
  <c r="Z10" i="14"/>
  <c r="AA40" i="12"/>
  <c r="AA60" i="12" s="1"/>
  <c r="Y12" i="13"/>
  <c r="AA12" i="13" s="1"/>
  <c r="N27" i="14"/>
  <c r="AG22" i="13" l="1"/>
  <c r="Z48" i="14"/>
  <c r="Z49" i="14" s="1"/>
  <c r="AG25" i="13" l="1"/>
  <c r="AG27" i="13" l="1"/>
  <c r="AG29" i="13" s="1"/>
</calcChain>
</file>

<file path=xl/sharedStrings.xml><?xml version="1.0" encoding="utf-8"?>
<sst xmlns="http://schemas.openxmlformats.org/spreadsheetml/2006/main" count="388" uniqueCount="365">
  <si>
    <t>(SKRÓCONE) SPRAWOZDANIE Z CAŁKOWITYCH DOCHODÓW</t>
  </si>
  <si>
    <t>(CONDENSED INTERIM) STATEMENTS OF COMPREHENSIVE INCOME</t>
  </si>
  <si>
    <t>w tys. złotych, o ile nie wskazano inaczej</t>
  </si>
  <si>
    <t>PLN thousands, except if otherwise stated</t>
  </si>
  <si>
    <t>Q1 2017</t>
  </si>
  <si>
    <t>Q2 2017</t>
  </si>
  <si>
    <t>Q3 2017</t>
  </si>
  <si>
    <t>Q4 2017*</t>
  </si>
  <si>
    <t>Year 2017</t>
  </si>
  <si>
    <t>Q1 2018</t>
  </si>
  <si>
    <t>Q2 2018</t>
  </si>
  <si>
    <t>Q3 2018</t>
  </si>
  <si>
    <t>Q4 2018*</t>
  </si>
  <si>
    <t>Year 2018</t>
  </si>
  <si>
    <t>Q1 2019</t>
  </si>
  <si>
    <t>Q2 2019</t>
  </si>
  <si>
    <t>Q3 2019</t>
  </si>
  <si>
    <t>Q4 2019*</t>
  </si>
  <si>
    <t>Year 2019</t>
  </si>
  <si>
    <t>Q1 2020</t>
  </si>
  <si>
    <t>Q2 2020</t>
  </si>
  <si>
    <t>Q3 2020</t>
  </si>
  <si>
    <t>Q4 2020*</t>
  </si>
  <si>
    <t>Year 2020</t>
  </si>
  <si>
    <t>Q1 2021</t>
  </si>
  <si>
    <t>Q2 2021</t>
  </si>
  <si>
    <t>Q3 2021</t>
  </si>
  <si>
    <t>Q4 2021*</t>
  </si>
  <si>
    <t>Year 2021</t>
  </si>
  <si>
    <t>Q1 2022</t>
  </si>
  <si>
    <t>Q2 2022</t>
  </si>
  <si>
    <t>Q3 2022</t>
  </si>
  <si>
    <t>Q4 2022*</t>
  </si>
  <si>
    <t>Year 2022</t>
  </si>
  <si>
    <t>Q1 2023</t>
  </si>
  <si>
    <t>Q2 2023</t>
  </si>
  <si>
    <t>Q3 2023</t>
  </si>
  <si>
    <t>Q4 2023*</t>
  </si>
  <si>
    <t>Year 2023</t>
  </si>
  <si>
    <t>Q1 2024</t>
  </si>
  <si>
    <t>Q2 2024</t>
  </si>
  <si>
    <t>Q3 2024*</t>
  </si>
  <si>
    <t>Q4 2024*</t>
  </si>
  <si>
    <t>Year 2024</t>
  </si>
  <si>
    <t>1.01.2017
- 31.03.2017</t>
  </si>
  <si>
    <t>01.04.2017 
- 30.06.2017</t>
  </si>
  <si>
    <t>1.07.2017
- 30.09.2017</t>
  </si>
  <si>
    <t>1.10.2017
- 31.12.2017</t>
  </si>
  <si>
    <t>1.01.2018
- 31.03.2018</t>
  </si>
  <si>
    <t>01.04.2018
- 30.06.2018</t>
  </si>
  <si>
    <t>1.07.2018
- 30.09.2018</t>
  </si>
  <si>
    <t>1.01.2019
- 31.03.2019</t>
  </si>
  <si>
    <t>1.04.2019
- 30.06.2019</t>
  </si>
  <si>
    <t>1.07.2019
- 30.09.2019</t>
  </si>
  <si>
    <t>1.10.2019
- 31.12.2019</t>
  </si>
  <si>
    <t>1.01.2020
- 31.03.2020</t>
  </si>
  <si>
    <t>1.04.2020
- 30.06.2020</t>
  </si>
  <si>
    <t>1.07.2020
- 30.09.2020</t>
  </si>
  <si>
    <t>1.10.2020
- 31.12.2020</t>
  </si>
  <si>
    <t>1.01.2021
- 31.03.2021</t>
  </si>
  <si>
    <t>1.04.2021
- 30.06.2021</t>
  </si>
  <si>
    <t>1.07.2021
- 30.09.2021</t>
  </si>
  <si>
    <t>1.10.2021
- 31.12.2021</t>
  </si>
  <si>
    <t>1.01.2022
- 31.03.2022</t>
  </si>
  <si>
    <t>1.04.2022
- 30.06.2022</t>
  </si>
  <si>
    <t>1.07.2022
- 30.09.2022</t>
  </si>
  <si>
    <t>1.10.2022
- 31.12.2022</t>
  </si>
  <si>
    <t>1.01.2023
- 31.03.2023</t>
  </si>
  <si>
    <t>1.04.2023
- 30.06.2023</t>
  </si>
  <si>
    <t>1.07.2023
- 30.09.2023</t>
  </si>
  <si>
    <t>1.10.2023
- 31.12.2023</t>
  </si>
  <si>
    <t>1.01.2024
- 31.03.2024</t>
  </si>
  <si>
    <t>1.04.2024- 30.06.2024</t>
  </si>
  <si>
    <t>1.07.2024- 30.09.2024</t>
  </si>
  <si>
    <t>1.10.2024
- 31.12.2024</t>
  </si>
  <si>
    <t>Przychody z usług badań i rozwoju</t>
  </si>
  <si>
    <t>Revenues from research and development services</t>
  </si>
  <si>
    <t>Przychody z rozliczenia zakupu materiałów</t>
  </si>
  <si>
    <t>Income from settling the puchase of materials</t>
  </si>
  <si>
    <t>Przychody z tytułu bezzwrotnych zaliczek</t>
  </si>
  <si>
    <t>Income from non-repayable advance payments</t>
  </si>
  <si>
    <t>Przychody ze sprzedaży</t>
  </si>
  <si>
    <t>Income from sales</t>
  </si>
  <si>
    <t>Przychody z tytułu leasingu</t>
  </si>
  <si>
    <t>Lease income</t>
  </si>
  <si>
    <t>Przychody razem</t>
  </si>
  <si>
    <t>Total income</t>
  </si>
  <si>
    <t>Koszt własny sprzedaży</t>
  </si>
  <si>
    <t>Cost of sales</t>
  </si>
  <si>
    <t>Koszt własny zakupionych materiałów</t>
  </si>
  <si>
    <t>Own cost of purchased materials</t>
  </si>
  <si>
    <t>Zysk brutto ze sprzedaży</t>
  </si>
  <si>
    <t>Gross profit on sales</t>
  </si>
  <si>
    <t xml:space="preserve">Koszty badań i rozwoju </t>
  </si>
  <si>
    <t>Research and development costs</t>
  </si>
  <si>
    <t>Koszty ogólnego zarządu</t>
  </si>
  <si>
    <t>General administration costs</t>
  </si>
  <si>
    <t xml:space="preserve">Pozostałe przychody operacyjne </t>
  </si>
  <si>
    <t>Other operating income</t>
  </si>
  <si>
    <t xml:space="preserve">Odpis z tytułu utraty wartości rzeczowych aktywów trwałych </t>
  </si>
  <si>
    <t>Impairment allowance on property, plant and equipment</t>
  </si>
  <si>
    <t>Pozostałe koszty operacyjne</t>
  </si>
  <si>
    <t>Other operating costs</t>
  </si>
  <si>
    <t xml:space="preserve">Zysk (Strata﴿ na działalności operacyjnej </t>
  </si>
  <si>
    <t>Operating profit/(loss)</t>
  </si>
  <si>
    <t>Przychody finansowe</t>
  </si>
  <si>
    <t>Financial income</t>
  </si>
  <si>
    <t>Koszty finansowe</t>
  </si>
  <si>
    <t>Financial costs</t>
  </si>
  <si>
    <t xml:space="preserve">Zysk (Strata﴿ brutto </t>
  </si>
  <si>
    <t>Gross profit/(loss)</t>
  </si>
  <si>
    <t>Podatek dochodowy</t>
  </si>
  <si>
    <t xml:space="preserve">Income tax </t>
  </si>
  <si>
    <t>ZYSK (STRATA﴿ NETTO</t>
  </si>
  <si>
    <t>NET PROFIT/(LOSS)</t>
  </si>
  <si>
    <t>Inne całkowite dochody</t>
  </si>
  <si>
    <t>Other comprehensive income</t>
  </si>
  <si>
    <t>CAŁKOWITE DOCHODY/(STRATY﴿ RAZEM</t>
  </si>
  <si>
    <t>TOTAL COMPREHENSIVE INCOME</t>
  </si>
  <si>
    <t xml:space="preserve">Podstawowy i rozwodniony dochód (strata) na 1 akcję
(w zł na 1 akcję﴿ </t>
  </si>
  <si>
    <t>Basic and diluted income / (loss) per share (in PLN per share)</t>
  </si>
  <si>
    <t>* dane obliczone jako różnica między danymi narastająco a sumą danych z okresów śródrocznych (uwzględnia efekt reklasyfikacji i persaldowania pozycji z pozostałej działalności operacyjnej i z działalności finansowej)</t>
  </si>
  <si>
    <t xml:space="preserve">* data calculated as difference between year-to-date data and sum of interim periods data (involves effects of reclassification and netting of items of other operating and financial activities  ) </t>
  </si>
  <si>
    <t>(SKRÓCONE) SPRAWOZDANIE Z PRZEPŁYWÓW PIENIĘŻNYCH</t>
  </si>
  <si>
    <t>(CONDENSED INTERIM) STATEMENTS OF CASH FLOWS</t>
  </si>
  <si>
    <t>w tys. złotych</t>
  </si>
  <si>
    <t>in PLN thousands</t>
  </si>
  <si>
    <t>1.01.2017
- 30.06.2017</t>
  </si>
  <si>
    <t>1.01.2017
- 30.09.2017</t>
  </si>
  <si>
    <t>1.01.2018
- 30.06.2018</t>
  </si>
  <si>
    <t>1.01.2018
- 30.09.2018</t>
  </si>
  <si>
    <t>1.01.2019
- 30.06.2019</t>
  </si>
  <si>
    <t>1.01.2019
- 30.09.2019</t>
  </si>
  <si>
    <t>1.01.2020
- 30.06.2020</t>
  </si>
  <si>
    <t>1.01.2020
- 30.09.2020</t>
  </si>
  <si>
    <t>1.01.2021
- 30.06.2021</t>
  </si>
  <si>
    <t>1.01.2021
- 30.09.2021</t>
  </si>
  <si>
    <t>1.01.2022
- 30.06.2022</t>
  </si>
  <si>
    <t>1.01.2022
- 30.09.2022</t>
  </si>
  <si>
    <t>1.01.2023
- 30.06.2023</t>
  </si>
  <si>
    <t>1.01.2023
- 30.09.2023</t>
  </si>
  <si>
    <t>1.01.2024
- 30.06.2024</t>
  </si>
  <si>
    <t>1.01.2024
- 30.09.2024</t>
  </si>
  <si>
    <t>Zysk(strata) netto</t>
  </si>
  <si>
    <t>Net profit (loss)</t>
  </si>
  <si>
    <t xml:space="preserve">Korekty o pozycje: </t>
  </si>
  <si>
    <t>Adjustments for items:</t>
  </si>
  <si>
    <t>Amortyzacja</t>
  </si>
  <si>
    <t>Depreciation and amortisation</t>
  </si>
  <si>
    <t>Przychody z tytułu odsetek</t>
  </si>
  <si>
    <t>Interest income</t>
  </si>
  <si>
    <t>Koszty z tytułu odsetek</t>
  </si>
  <si>
    <t>Interest costs</t>
  </si>
  <si>
    <t>Przychody z tytułu dotacji</t>
  </si>
  <si>
    <t>Income from grants</t>
  </si>
  <si>
    <t>Zrealizowane różnice kursowe</t>
  </si>
  <si>
    <t>Realised exchange rate differences</t>
  </si>
  <si>
    <t>Koszty z tytułu dotacji</t>
  </si>
  <si>
    <t>Grant costs</t>
  </si>
  <si>
    <t>(Zysk)/ strata z działalności inwestycyjnej</t>
  </si>
  <si>
    <t>Loss / (profit) from investing activities</t>
  </si>
  <si>
    <t xml:space="preserve">Koszty programu motywacyjnego opartego na akcjach </t>
  </si>
  <si>
    <t>Costs of the share-based incentive scheme</t>
  </si>
  <si>
    <t>Odpis z tytułu utraty wartości aktywów trwałych</t>
  </si>
  <si>
    <t>Impairment allowance on fixed assets</t>
  </si>
  <si>
    <t>Wycena płatności leasingu</t>
  </si>
  <si>
    <t>Lease payment measurement</t>
  </si>
  <si>
    <t>Wycena kredytu</t>
  </si>
  <si>
    <t>Loan measurement</t>
  </si>
  <si>
    <t>Niezrealizowane odsetki od kredytu</t>
  </si>
  <si>
    <t>Unrealised loan interest</t>
  </si>
  <si>
    <t>Koszt zamortyzowanego kredytu</t>
  </si>
  <si>
    <t>Cost of amortised loan</t>
  </si>
  <si>
    <t>Zmiana stanu aktywów i zobowiązań:</t>
  </si>
  <si>
    <t>Change in assets and liabilities:</t>
  </si>
  <si>
    <t/>
  </si>
  <si>
    <t>Zmiana stanu zapasów</t>
  </si>
  <si>
    <t>Change in inventories</t>
  </si>
  <si>
    <t xml:space="preserve">Zmiana stanu należności handlowych oraz pozostałych należności </t>
  </si>
  <si>
    <t>Change in trade and other receivables</t>
  </si>
  <si>
    <t xml:space="preserve">Zmiana stanu rozliczeń międzyokresowych czynnych </t>
  </si>
  <si>
    <t>Change in prepayments and accrued income</t>
  </si>
  <si>
    <t>Zmiana stanu aktywów przeznaczonych do sprzedaży</t>
  </si>
  <si>
    <t xml:space="preserve">Change in assets held for sale </t>
  </si>
  <si>
    <t>Zmiana stanu przychodów przyszłych okresów</t>
  </si>
  <si>
    <t>Change in deferred income</t>
  </si>
  <si>
    <t>Zmiana stanu kosztów IPO rozliczanych w czasie</t>
  </si>
  <si>
    <t>Change in deferred IPO costs</t>
  </si>
  <si>
    <t xml:space="preserve">Zmiana stanu zobowiązań handlowych oraz pozostałych zobowiązań </t>
  </si>
  <si>
    <t>Change in trade and other liabilities</t>
  </si>
  <si>
    <t xml:space="preserve">Zmiana stanu zwrotnych zaliczek na poczet praw dystrybucji </t>
  </si>
  <si>
    <t>Change in repayable advances on distribution rights</t>
  </si>
  <si>
    <t>Zmiana stanu pozostałych zobowiązań finansowych</t>
  </si>
  <si>
    <t>Change in other financial liabilities</t>
  </si>
  <si>
    <t xml:space="preserve">Zmiana stanu kapitałów </t>
  </si>
  <si>
    <t>Change in equity</t>
  </si>
  <si>
    <t xml:space="preserve">Zmiana stanu zobowiązań z tytułu leasingu finansowego </t>
  </si>
  <si>
    <t>Change in finance leases</t>
  </si>
  <si>
    <t>Środki pieniężne z działalności operacyjnej</t>
  </si>
  <si>
    <t>Cash flows from operating activities</t>
  </si>
  <si>
    <t>Wpływy z dotacji na prace badawczo-rozwojowe</t>
  </si>
  <si>
    <t>Proceeds from research and development grants</t>
  </si>
  <si>
    <t xml:space="preserve">Spłata dotacji na prace badawczo – rozwojowe </t>
  </si>
  <si>
    <t>Repayment of research and development grants</t>
  </si>
  <si>
    <t xml:space="preserve">Otrzymane zwrotne zaliczki na poczet praw dystrybucji </t>
  </si>
  <si>
    <t xml:space="preserve">Received refundable prepayments for distribution rights </t>
  </si>
  <si>
    <t>Odsetki otrzymane</t>
  </si>
  <si>
    <t>Interest received</t>
  </si>
  <si>
    <t>Odsetki zapłacone</t>
  </si>
  <si>
    <t>Interest paid</t>
  </si>
  <si>
    <t>Przepływy pieniężne netto z działalności operacyjnej</t>
  </si>
  <si>
    <t>Net cash flows from operating activities</t>
  </si>
  <si>
    <t xml:space="preserve">Zbycie rzeczowych aktywów trwałych </t>
  </si>
  <si>
    <t>Disposal of property, plant and equipment</t>
  </si>
  <si>
    <t>Nabycie rzeczowych aktywów trwałych i wartości niematerialnych</t>
  </si>
  <si>
    <t>Acquisition of property, plant and equipment and intangible assets</t>
  </si>
  <si>
    <t xml:space="preserve">Wpływy z dotacji </t>
  </si>
  <si>
    <t>Proceeds from grants</t>
  </si>
  <si>
    <t>(Zwiększenie) / Zmniejszenie pozostałych aktywów trwałych</t>
  </si>
  <si>
    <t>(Increase) / decrease in other non-current assets</t>
  </si>
  <si>
    <t>Przepływy pieniężne netto z działalności inwestycyjnej</t>
  </si>
  <si>
    <t>Net cash flows from investing activities</t>
  </si>
  <si>
    <t xml:space="preserve">Wpływy z emisji akcji </t>
  </si>
  <si>
    <t>Proceeds from the issue of shares</t>
  </si>
  <si>
    <t>Koszty emisji akcji</t>
  </si>
  <si>
    <t>Costs of issuance of shares</t>
  </si>
  <si>
    <t xml:space="preserve">Wpływy z pożyczek </t>
  </si>
  <si>
    <t>Proceeds from borrowings</t>
  </si>
  <si>
    <t>Wpływy z pożyczek od akcjonariuszy</t>
  </si>
  <si>
    <t>Proceeds from shareholders loans</t>
  </si>
  <si>
    <t xml:space="preserve">Wpływy z kredytów bankowych </t>
  </si>
  <si>
    <t>Proceeds from bank loans</t>
  </si>
  <si>
    <t>Spłata pożyczek</t>
  </si>
  <si>
    <t>Repayment of borrowings</t>
  </si>
  <si>
    <t>Spłata pożyczek od akcjonariuszy</t>
  </si>
  <si>
    <t>Repayments of shareholder loans</t>
  </si>
  <si>
    <t>Spłata kredytów bankowych</t>
  </si>
  <si>
    <t>Repayment of bank loans</t>
  </si>
  <si>
    <t>Spłata części kapitałowej leasingu</t>
  </si>
  <si>
    <t>Repayment of lease principal</t>
  </si>
  <si>
    <t xml:space="preserve">Przepływy pieniężne netto z działalności finansowej </t>
  </si>
  <si>
    <t>Net cash flows from financing activities</t>
  </si>
  <si>
    <t>Zwiększenie / (zmniejszenie﴿ netto stanu środków pieniężnych i ich ekwiwalentów</t>
  </si>
  <si>
    <t>Net increase/(decrease) in cash and cash equivalents</t>
  </si>
  <si>
    <t>Stan środków pieniężnych i ich ekwiwalentów na początek okresu</t>
  </si>
  <si>
    <t>Cash and cash equivalents – opening balance</t>
  </si>
  <si>
    <t>Zmiana stanu środków pieniężnych z tytułu różnic kursowych *</t>
  </si>
  <si>
    <t>Change in cash due to exchange rate differences *</t>
  </si>
  <si>
    <t xml:space="preserve">Stan środków pieniężnych i ich ekwiwalentów na koniec okresu </t>
  </si>
  <si>
    <t>Cash and cash equivalents – closing balance</t>
  </si>
  <si>
    <t>* dane ujawniono po raz pierwszy w sprawozdaniu rocznym 2024, brak danych dla 2022 i okresów wcześniejszych</t>
  </si>
  <si>
    <t>* data were disclosed for the firs time in the 2024 annual report, no data available for 2022 and earlier periods</t>
  </si>
  <si>
    <t>(SKRÓCONE) SPRAWOZDANIE Z SYTUACJI FINANSOWEJ</t>
  </si>
  <si>
    <t>(CONDENSED INTERIM) STATEMENTS OF FINANCIAL POSITION</t>
  </si>
  <si>
    <t xml:space="preserve">w tys. złotych </t>
  </si>
  <si>
    <t>31.03.2020*</t>
  </si>
  <si>
    <t>Wartości niematerialne</t>
  </si>
  <si>
    <t xml:space="preserve">Intangible assets </t>
  </si>
  <si>
    <t>Rzeczowe aktywa trwałe</t>
  </si>
  <si>
    <t>Property, plant and equipment</t>
  </si>
  <si>
    <t>Zaliczki na środki trwałe w budowie</t>
  </si>
  <si>
    <t>Advances on fixed assets under construction</t>
  </si>
  <si>
    <t>Należności długoterminowe</t>
  </si>
  <si>
    <t>Long-term receivables</t>
  </si>
  <si>
    <t>Aktywa z tytułu podatku odroczonego</t>
  </si>
  <si>
    <t>Deferred tax asset</t>
  </si>
  <si>
    <t>Razem aktywa trwałe</t>
  </si>
  <si>
    <t>Total fixed assets</t>
  </si>
  <si>
    <t>Zapasy</t>
  </si>
  <si>
    <t>Inventories</t>
  </si>
  <si>
    <t>Należności handlowe</t>
  </si>
  <si>
    <t>Trade receivables</t>
  </si>
  <si>
    <t>Pozostałe należności</t>
  </si>
  <si>
    <t>Other receivables</t>
  </si>
  <si>
    <t>Rozliczenia międzyokresowe czynne</t>
  </si>
  <si>
    <t>Prepayments and accrued income</t>
  </si>
  <si>
    <t>Koszty IPO rozliczane w czasie</t>
  </si>
  <si>
    <t>Deffered IPO costs</t>
  </si>
  <si>
    <t>Środki pieniężne i ich ekwiwalenty</t>
  </si>
  <si>
    <t>Cash and cash equivalents</t>
  </si>
  <si>
    <t>Aktywa przeznaczone do obrotu</t>
  </si>
  <si>
    <t xml:space="preserve">Assets held for trading </t>
  </si>
  <si>
    <t>Razem aktywa obrotowe</t>
  </si>
  <si>
    <t>Total current assets</t>
  </si>
  <si>
    <t>SUMA AKTYWÓW</t>
  </si>
  <si>
    <t>TOTAL ASSETS</t>
  </si>
  <si>
    <t>Kapitał zakładowy</t>
  </si>
  <si>
    <t>Share capital</t>
  </si>
  <si>
    <t xml:space="preserve">Kapitał akcyjny wyemitowany ale niezarejestrowany </t>
  </si>
  <si>
    <t>Issued but unregistered share capital</t>
  </si>
  <si>
    <t>Nadwyżka ze sprzedaży akcji powyżej wartości nominalnej</t>
  </si>
  <si>
    <t>Share premium</t>
  </si>
  <si>
    <t>Pozostałe kapitały rezerwowe</t>
  </si>
  <si>
    <t>Other reserves</t>
  </si>
  <si>
    <t>Kapitał zapasowy</t>
  </si>
  <si>
    <t>Supplementary capital</t>
  </si>
  <si>
    <t>Skumulowane straty</t>
  </si>
  <si>
    <t>Accumulated losses</t>
  </si>
  <si>
    <t xml:space="preserve">Razem kapitał własny </t>
  </si>
  <si>
    <t>Total equity</t>
  </si>
  <si>
    <t>Przychody przyszłych okresów z tyt. dotacji</t>
  </si>
  <si>
    <t>Deferred income from grants</t>
  </si>
  <si>
    <t>Przychody przyszłych okresów</t>
  </si>
  <si>
    <t>Deferred income</t>
  </si>
  <si>
    <t>Zobowiązania handlowe z tytułu kontraktów z klientami</t>
  </si>
  <si>
    <t>Customer contract liabilities</t>
  </si>
  <si>
    <t>Kredyty i pożyczki</t>
  </si>
  <si>
    <t>Loans and borrowings</t>
  </si>
  <si>
    <t>Zobowiązania długoterminowe</t>
  </si>
  <si>
    <t>Long-term liabilities</t>
  </si>
  <si>
    <t>Leasing</t>
  </si>
  <si>
    <t>Lease</t>
  </si>
  <si>
    <t>Razem zobowiązania długoterminowe</t>
  </si>
  <si>
    <t>Total non-current liabilities</t>
  </si>
  <si>
    <t xml:space="preserve">Zwrotne zaliczki na poczet praw do dystrybucji </t>
  </si>
  <si>
    <t>Repayable advances on distribution rights</t>
  </si>
  <si>
    <t xml:space="preserve">Zwrotne zaliczki na poczet przyszłych usług </t>
  </si>
  <si>
    <r>
      <rPr>
        <sz val="9"/>
        <color rgb="FF3B338D"/>
        <rFont val="Arial"/>
        <family val="2"/>
        <charset val="238"/>
      </rPr>
      <t>Repayable advances on future services</t>
    </r>
  </si>
  <si>
    <t>Zobowiązania handlowe</t>
  </si>
  <si>
    <t>Trade liabilities</t>
  </si>
  <si>
    <t>Pozostałe zobowiązania</t>
  </si>
  <si>
    <t>Other liabilities</t>
  </si>
  <si>
    <t>Rozliczenia międzyokresowe kosztów</t>
  </si>
  <si>
    <t>Accrued costs</t>
  </si>
  <si>
    <t>Zobowiązania z tyt. zaliczek otrzymanych od partnerów dystrybucyjnych</t>
  </si>
  <si>
    <r>
      <rPr>
        <sz val="9"/>
        <color rgb="FF3B338D"/>
        <rFont val="Arial"/>
        <family val="2"/>
        <charset val="238"/>
      </rPr>
      <t>Liabilities under advances received from distribution partners</t>
    </r>
  </si>
  <si>
    <t xml:space="preserve">Przychody przyszłych okresów z tyt. dotacji </t>
  </si>
  <si>
    <t>Przychody przyszłych okresów **</t>
  </si>
  <si>
    <t>Deferred income**</t>
  </si>
  <si>
    <t>Przychody przyszłych okresów pozostałe</t>
  </si>
  <si>
    <t>Other deferred income</t>
  </si>
  <si>
    <t xml:space="preserve">Zobowiązania z tytułu kontraktów z klientami </t>
  </si>
  <si>
    <t>Liabilities under contracts with customers</t>
  </si>
  <si>
    <t>Przedpłaty z tytułu leasingu</t>
  </si>
  <si>
    <t>Lease prepayments</t>
  </si>
  <si>
    <t>Razem zobowiązania krótkoterminowe</t>
  </si>
  <si>
    <t>Total short-term liabilities</t>
  </si>
  <si>
    <t>RAZEM ZOBOWIĄZANIA</t>
  </si>
  <si>
    <t>TOTAL LIABILITIES</t>
  </si>
  <si>
    <t>SUMA PASYWÓW</t>
  </si>
  <si>
    <t>TOTAL EQUITY AND LIABILITIES</t>
  </si>
  <si>
    <t xml:space="preserve">* prezentacja wybranych danych opiera się na danych porównywalnych ze SF za q1 2021 </t>
  </si>
  <si>
    <t>* presentation of selected data is based on 31.03.2021 FS to ensure data comparability</t>
  </si>
  <si>
    <t>**prezentacja danych  w sprawozdaniu rocznym 2024 łącznie dla pozycji :
- Przychody przyszłych okresów z tyt. dotacji 
 oraz 
- Przychody przyszłych okresów pozostałe</t>
  </si>
  <si>
    <t>**Presentation of data in the annual report 2024 in total for the following items:
- Deferred income from grants
and
- Other deferred income</t>
  </si>
  <si>
    <t>Q1 2025</t>
  </si>
  <si>
    <t>1.01.2025
- 31.03.2025</t>
  </si>
  <si>
    <t>1.01.2025
- 30.06.2025</t>
  </si>
  <si>
    <t>Q2 2025</t>
  </si>
  <si>
    <t>1.04.2025- 30.06.2025</t>
  </si>
  <si>
    <t>1.01.2025
- 30.09.2025</t>
  </si>
  <si>
    <t>-</t>
  </si>
  <si>
    <t>Q3 2025</t>
  </si>
  <si>
    <t>1.07.2025- 30.09.2025</t>
  </si>
  <si>
    <t>1.10.2025- 31.12.2025</t>
  </si>
  <si>
    <t>Year 2025</t>
  </si>
  <si>
    <t>Przychody z rozliczenia zakupu usług</t>
  </si>
  <si>
    <t>Income from settling the puchase of services</t>
  </si>
  <si>
    <t>Koszt własny zakupionych usług</t>
  </si>
  <si>
    <t>Own cost of purchased services</t>
  </si>
  <si>
    <t>Q4 2025*</t>
  </si>
  <si>
    <t>Q1 2026</t>
  </si>
  <si>
    <t>1.01.2026
- 31.03.2026</t>
  </si>
  <si>
    <t>Niezrealizowane różnice kursowe</t>
  </si>
  <si>
    <t>Unrealised exchange rate differences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</si>
</sst>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\ _z_ł_-;\-* #,##0\ _z_ł_-;_-* &quot;-&quot;\ _z_ł_-;_-@_-"/>
    <numFmt numFmtId="165" formatCode="#,##0;\(#,##0\)"/>
    <numFmt numFmtId="166" formatCode="#,##0.00;\(#,##0.00\)"/>
    <numFmt numFmtId="167" formatCode="0;\-0;\-;@"/>
    <numFmt numFmtId="168" formatCode="_-* #,##0_-;\-* #,##0_-;_-* &quot;-&quot;??_-;_-@_-"/>
  </numFmts>
  <fonts count="25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</font>
    <font>
      <sz val="10"/>
      <name val="Arial"/>
      <family val="2"/>
    </font>
    <font>
      <sz val="9"/>
      <color theme="1"/>
      <name val="Arial"/>
      <family val="2"/>
      <charset val="238"/>
    </font>
    <font>
      <sz val="9"/>
      <color rgb="FF423483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231F20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rgb="FF00B050"/>
      <name val="Arial"/>
      <family val="2"/>
      <charset val="238"/>
    </font>
    <font>
      <sz val="9"/>
      <color rgb="FF3B338D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4"/>
      <name val="Arial"/>
      <family val="2"/>
      <charset val="238"/>
    </font>
    <font>
      <b/>
      <sz val="9"/>
      <color rgb="FFF06932"/>
      <name val="Arial"/>
      <family val="2"/>
      <charset val="238"/>
    </font>
    <font>
      <b/>
      <sz val="8"/>
      <color rgb="FFED7D31"/>
      <name val="Calibri Light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</font>
    <font>
      <b/>
      <sz val="9"/>
      <name val="Arial"/>
    </font>
    <font>
      <sz val="9"/>
      <name val="Arial"/>
    </font>
    <font>
      <b/>
      <sz val="9"/>
      <color rgb="FFF06932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F06932"/>
      </bottom>
      <diagonal/>
    </border>
    <border>
      <left/>
      <right/>
      <top/>
      <bottom style="thin">
        <color rgb="FFDBDBDB"/>
      </bottom>
      <diagonal/>
    </border>
    <border>
      <left/>
      <right/>
      <top style="medium">
        <color rgb="FFF06932"/>
      </top>
      <bottom style="thin">
        <color rgb="FFDBDBDB"/>
      </bottom>
      <diagonal/>
    </border>
    <border>
      <left/>
      <right/>
      <top style="thin">
        <color rgb="FFDBDBDB"/>
      </top>
      <bottom style="thin">
        <color rgb="FFDBDBDB"/>
      </bottom>
      <diagonal/>
    </border>
    <border>
      <left/>
      <right/>
      <top style="thin">
        <color rgb="FFDBDBDB"/>
      </top>
      <bottom style="medium">
        <color rgb="FFF06932"/>
      </bottom>
      <diagonal/>
    </border>
    <border>
      <left/>
      <right/>
      <top style="thin">
        <color rgb="FFDBDBDB"/>
      </top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5" fillId="0" borderId="0"/>
    <xf numFmtId="0" fontId="6" fillId="0" borderId="0"/>
    <xf numFmtId="43" fontId="20" fillId="0" borderId="0" applyFont="0" applyFill="0" applyBorder="0" applyAlignment="0" applyProtection="0"/>
  </cellStyleXfs>
  <cellXfs count="90">
    <xf numFmtId="0" fontId="0" fillId="0" borderId="0" xfId="0"/>
    <xf numFmtId="0" fontId="7" fillId="0" borderId="0" xfId="0" applyFont="1"/>
    <xf numFmtId="0" fontId="13" fillId="0" borderId="0" xfId="0" applyFont="1"/>
    <xf numFmtId="0" fontId="15" fillId="0" borderId="0" xfId="0" applyFont="1"/>
    <xf numFmtId="164" fontId="7" fillId="0" borderId="0" xfId="0" applyNumberFormat="1" applyFont="1"/>
    <xf numFmtId="0" fontId="10" fillId="0" borderId="1" xfId="0" applyFont="1" applyBorder="1" applyAlignment="1">
      <alignment horizontal="left" vertical="center" wrapText="1"/>
    </xf>
    <xf numFmtId="0" fontId="8" fillId="0" borderId="0" xfId="6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9" fillId="0" borderId="0" xfId="6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164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left" vertical="center" wrapText="1"/>
    </xf>
    <xf numFmtId="14" fontId="10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left" vertical="center" wrapText="1"/>
    </xf>
    <xf numFmtId="0" fontId="9" fillId="0" borderId="0" xfId="4" applyFont="1" applyAlignment="1">
      <alignment vertical="top" wrapText="1"/>
    </xf>
    <xf numFmtId="0" fontId="7" fillId="0" borderId="0" xfId="0" applyFont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right"/>
    </xf>
    <xf numFmtId="0" fontId="10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9" fillId="0" borderId="0" xfId="4" applyFont="1" applyAlignment="1">
      <alignment vertical="center" wrapText="1"/>
    </xf>
    <xf numFmtId="0" fontId="17" fillId="0" borderId="0" xfId="4" applyFont="1" applyAlignment="1">
      <alignment vertical="center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9" fillId="0" borderId="2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0" fontId="19" fillId="0" borderId="0" xfId="0" applyFont="1" applyAlignment="1">
      <alignment horizontal="right" vertical="center" wrapText="1"/>
    </xf>
    <xf numFmtId="0" fontId="17" fillId="0" borderId="0" xfId="4" applyFont="1" applyAlignment="1">
      <alignment vertical="top"/>
    </xf>
    <xf numFmtId="164" fontId="9" fillId="0" borderId="4" xfId="0" applyNumberFormat="1" applyFont="1" applyBorder="1" applyAlignment="1">
      <alignment horizontal="left" vertical="center" wrapText="1" indent="1"/>
    </xf>
    <xf numFmtId="164" fontId="10" fillId="0" borderId="1" xfId="0" applyNumberFormat="1" applyFont="1" applyBorder="1" applyAlignment="1">
      <alignment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0" fontId="17" fillId="0" borderId="0" xfId="4" applyFont="1" applyAlignment="1">
      <alignment vertical="top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2" borderId="2" xfId="0" applyFont="1" applyFill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/>
    </xf>
    <xf numFmtId="164" fontId="16" fillId="0" borderId="0" xfId="0" applyNumberFormat="1" applyFont="1" applyAlignment="1">
      <alignment vertical="center"/>
    </xf>
    <xf numFmtId="165" fontId="9" fillId="0" borderId="4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165" fontId="18" fillId="0" borderId="1" xfId="0" applyNumberFormat="1" applyFont="1" applyBorder="1" applyAlignment="1">
      <alignment horizontal="right" vertical="center" wrapText="1"/>
    </xf>
    <xf numFmtId="165" fontId="18" fillId="0" borderId="0" xfId="0" applyNumberFormat="1" applyFont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/>
    </xf>
    <xf numFmtId="165" fontId="9" fillId="0" borderId="3" xfId="0" applyNumberFormat="1" applyFont="1" applyBorder="1" applyAlignment="1">
      <alignment horizontal="right" vertical="center"/>
    </xf>
    <xf numFmtId="166" fontId="18" fillId="0" borderId="1" xfId="0" applyNumberFormat="1" applyFont="1" applyBorder="1" applyAlignment="1">
      <alignment horizontal="right" vertical="center" wrapText="1"/>
    </xf>
    <xf numFmtId="165" fontId="18" fillId="0" borderId="1" xfId="0" applyNumberFormat="1" applyFont="1" applyBorder="1" applyAlignment="1">
      <alignment horizontal="right" vertical="center"/>
    </xf>
    <xf numFmtId="167" fontId="9" fillId="0" borderId="4" xfId="0" applyNumberFormat="1" applyFont="1" applyBorder="1" applyAlignment="1">
      <alignment horizontal="right" vertical="center"/>
    </xf>
    <xf numFmtId="167" fontId="9" fillId="0" borderId="2" xfId="0" applyNumberFormat="1" applyFont="1" applyBorder="1" applyAlignment="1">
      <alignment horizontal="right" vertical="center"/>
    </xf>
    <xf numFmtId="167" fontId="18" fillId="0" borderId="1" xfId="0" applyNumberFormat="1" applyFont="1" applyBorder="1" applyAlignment="1">
      <alignment horizontal="right" vertical="center" wrapText="1"/>
    </xf>
    <xf numFmtId="168" fontId="9" fillId="0" borderId="2" xfId="7" applyNumberFormat="1" applyFont="1" applyBorder="1" applyAlignment="1">
      <alignment horizontal="right" vertical="center"/>
    </xf>
    <xf numFmtId="165" fontId="7" fillId="0" borderId="0" xfId="0" applyNumberFormat="1" applyFont="1"/>
    <xf numFmtId="167" fontId="9" fillId="0" borderId="0" xfId="0" applyNumberFormat="1" applyFont="1"/>
    <xf numFmtId="0" fontId="7" fillId="0" borderId="0" xfId="0" applyFont="1" applyAlignment="1">
      <alignment wrapText="1"/>
    </xf>
    <xf numFmtId="165" fontId="13" fillId="0" borderId="0" xfId="0" applyNumberFormat="1" applyFont="1" applyAlignment="1">
      <alignment horizontal="left" vertical="center"/>
    </xf>
    <xf numFmtId="4" fontId="10" fillId="0" borderId="0" xfId="0" applyNumberFormat="1" applyFont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0" xfId="0" quotePrefix="1" applyNumberFormat="1" applyFont="1" applyAlignment="1">
      <alignment horizontal="righ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165" fontId="9" fillId="0" borderId="6" xfId="0" applyNumberFormat="1" applyFont="1" applyBorder="1" applyAlignment="1">
      <alignment horizontal="right" vertical="center"/>
    </xf>
    <xf numFmtId="165" fontId="9" fillId="0" borderId="2" xfId="0" applyNumberFormat="1" applyFont="1" applyBorder="1" applyAlignment="1">
      <alignment horizontal="right" vertical="center"/>
    </xf>
    <xf numFmtId="0" fontId="21" fillId="0" borderId="0" xfId="0" applyFont="1"/>
    <xf numFmtId="0" fontId="22" fillId="0" borderId="0" xfId="0" applyFont="1" applyAlignment="1">
      <alignment horizontal="right" vertical="center"/>
    </xf>
    <xf numFmtId="0" fontId="22" fillId="0" borderId="0" xfId="0" applyFont="1" applyAlignment="1">
      <alignment horizontal="right"/>
    </xf>
    <xf numFmtId="0" fontId="22" fillId="0" borderId="1" xfId="0" applyFont="1" applyBorder="1" applyAlignment="1">
      <alignment horizontal="right" vertical="center" wrapText="1"/>
    </xf>
    <xf numFmtId="167" fontId="23" fillId="0" borderId="4" xfId="0" applyNumberFormat="1" applyFont="1" applyBorder="1" applyAlignment="1">
      <alignment horizontal="right" vertical="center"/>
    </xf>
    <xf numFmtId="165" fontId="23" fillId="0" borderId="4" xfId="0" applyNumberFormat="1" applyFont="1" applyBorder="1" applyAlignment="1">
      <alignment horizontal="right" vertical="center"/>
    </xf>
    <xf numFmtId="167" fontId="23" fillId="0" borderId="2" xfId="0" applyNumberFormat="1" applyFont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 wrapText="1"/>
    </xf>
    <xf numFmtId="165" fontId="23" fillId="0" borderId="2" xfId="0" applyNumberFormat="1" applyFont="1" applyBorder="1" applyAlignment="1">
      <alignment horizontal="right" vertical="center"/>
    </xf>
    <xf numFmtId="167" fontId="24" fillId="0" borderId="1" xfId="0" applyNumberFormat="1" applyFont="1" applyBorder="1" applyAlignment="1">
      <alignment horizontal="right" vertical="center" wrapText="1"/>
    </xf>
    <xf numFmtId="165" fontId="24" fillId="0" borderId="0" xfId="0" applyNumberFormat="1" applyFont="1" applyAlignment="1">
      <alignment horizontal="right" vertical="center" wrapText="1"/>
    </xf>
    <xf numFmtId="166" fontId="24" fillId="0" borderId="1" xfId="0" applyNumberFormat="1" applyFont="1" applyBorder="1" applyAlignment="1">
      <alignment horizontal="right" vertical="center" wrapText="1"/>
    </xf>
    <xf numFmtId="0" fontId="23" fillId="0" borderId="0" xfId="0" applyFont="1"/>
    <xf numFmtId="167" fontId="23" fillId="0" borderId="0" xfId="0" applyNumberFormat="1" applyFont="1"/>
    <xf numFmtId="0" fontId="21" fillId="0" borderId="0" xfId="0" applyFont="1" applyAlignment="1">
      <alignment horizontal="left" vertical="center"/>
    </xf>
    <xf numFmtId="165" fontId="23" fillId="0" borderId="3" xfId="0" applyNumberFormat="1" applyFont="1" applyBorder="1" applyAlignment="1">
      <alignment horizontal="right" vertical="center"/>
    </xf>
    <xf numFmtId="165" fontId="24" fillId="0" borderId="1" xfId="0" applyNumberFormat="1" applyFont="1" applyBorder="1" applyAlignment="1">
      <alignment horizontal="right" vertical="center"/>
    </xf>
    <xf numFmtId="165" fontId="23" fillId="0" borderId="0" xfId="0" applyNumberFormat="1" applyFont="1" applyAlignment="1">
      <alignment horizontal="right" vertical="center"/>
    </xf>
    <xf numFmtId="0" fontId="21" fillId="0" borderId="0" xfId="0" applyFont="1" applyAlignment="1">
      <alignment vertical="center"/>
    </xf>
    <xf numFmtId="14" fontId="22" fillId="0" borderId="1" xfId="0" applyNumberFormat="1" applyFont="1" applyBorder="1" applyAlignment="1">
      <alignment horizontal="right" vertical="center" wrapText="1"/>
    </xf>
  </cellXfs>
  <cellStyles count="8">
    <cellStyle name="Dziesiętny" xfId="7" builtinId="3"/>
    <cellStyle name="Normal 2" xfId="2" xr:uid="{99AAB6B2-A8EC-4484-86B9-ECC0B737C95B}"/>
    <cellStyle name="Normalny" xfId="0" builtinId="0"/>
    <cellStyle name="Normalny 2" xfId="1" xr:uid="{869AAF06-D14D-4660-B784-D6D82BD31CF2}"/>
    <cellStyle name="Normalny 3" xfId="4" xr:uid="{C39B2BBF-04BD-42C1-AD13-700837DA44E9}"/>
    <cellStyle name="Normalny 4" xfId="5" xr:uid="{D95FADEA-6FAD-48F7-8E43-85B85BA3F686}"/>
    <cellStyle name="Normalny 5" xfId="3" xr:uid="{ABF4CADF-4C70-496F-990D-A9014DEB8D55}"/>
    <cellStyle name="Normalny 6" xfId="6" xr:uid="{C54DAC68-DA2C-4D6C-929A-C281514FB6BF}"/>
  </cellStyles>
  <dxfs count="0"/>
  <tableStyles count="0" defaultTableStyle="TableStyleMedium2" defaultPivotStyle="PivotStyleLight16"/>
  <colors>
    <mruColors>
      <color rgb="FFF06932"/>
      <color rgb="FFDBDBDB"/>
      <color rgb="FF1E193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AC0C6-FED8-43DB-AED4-03E5AD79D39D}">
  <dimension ref="B1:AW33"/>
  <sheetViews>
    <sheetView showGridLines="0" tabSelected="1" zoomScale="90" zoomScaleNormal="90" workbookViewId="0">
      <pane xSplit="3" ySplit="5" topLeftCell="AQ6" activePane="bottomRight" state="frozen"/>
      <selection pane="topRight" activeCell="C1" sqref="C1"/>
      <selection pane="bottomLeft" activeCell="A5" sqref="A5"/>
      <selection pane="bottomRight" activeCell="AW18" sqref="AW18"/>
    </sheetView>
  </sheetViews>
  <sheetFormatPr defaultColWidth="8.7109375" defaultRowHeight="12" x14ac:dyDescent="0.2"/>
  <cols>
    <col min="1" max="1" width="4.42578125" style="1" customWidth="1"/>
    <col min="2" max="2" width="52.7109375" style="1" customWidth="1"/>
    <col min="3" max="3" width="45.28515625" style="1" customWidth="1"/>
    <col min="4" max="13" width="12.7109375" style="14" hidden="1" customWidth="1"/>
    <col min="14" max="14" width="12.7109375" style="26" hidden="1" customWidth="1"/>
    <col min="15" max="18" width="12.7109375" style="14" hidden="1" customWidth="1"/>
    <col min="19" max="20" width="12.7109375" style="2" hidden="1" customWidth="1"/>
    <col min="21" max="23" width="12.7109375" style="1" hidden="1" customWidth="1"/>
    <col min="24" max="31" width="12.7109375" style="1" customWidth="1"/>
    <col min="32" max="32" width="17" style="1" customWidth="1"/>
    <col min="33" max="33" width="10.42578125" style="1" customWidth="1"/>
    <col min="34" max="34" width="11.5703125" style="1" customWidth="1"/>
    <col min="35" max="35" width="12.28515625" style="1" customWidth="1"/>
    <col min="36" max="36" width="14" style="1" customWidth="1"/>
    <col min="37" max="37" width="16.28515625" style="1" customWidth="1"/>
    <col min="38" max="38" width="8.5703125" style="1" customWidth="1"/>
    <col min="39" max="39" width="11" style="1" customWidth="1"/>
    <col min="40" max="41" width="9.7109375" style="1" bestFit="1" customWidth="1"/>
    <col min="42" max="42" width="10.7109375" style="1" customWidth="1"/>
    <col min="43" max="43" width="9.7109375" style="1" customWidth="1"/>
    <col min="44" max="44" width="11.42578125" style="1" customWidth="1"/>
    <col min="45" max="45" width="9.85546875" style="1" customWidth="1"/>
    <col min="46" max="47" width="9.7109375" style="1" bestFit="1" customWidth="1"/>
    <col min="48" max="48" width="9.7109375" style="1" customWidth="1"/>
    <col min="49" max="49" width="11.42578125" style="1" customWidth="1"/>
    <col min="50" max="16384" width="8.7109375" style="1"/>
  </cols>
  <sheetData>
    <row r="1" spans="2:49" ht="15" customHeight="1" x14ac:dyDescent="0.2">
      <c r="AW1" s="70"/>
    </row>
    <row r="2" spans="2:49" ht="49.9" customHeight="1" x14ac:dyDescent="0.2">
      <c r="B2" s="42" t="s">
        <v>0</v>
      </c>
      <c r="C2" s="42" t="s">
        <v>1</v>
      </c>
      <c r="D2" s="22"/>
      <c r="E2" s="22"/>
      <c r="F2" s="42"/>
      <c r="G2" s="22"/>
      <c r="H2" s="22"/>
      <c r="I2" s="22"/>
      <c r="J2" s="42"/>
      <c r="K2" s="42"/>
      <c r="L2" s="22"/>
      <c r="M2" s="22"/>
      <c r="N2" s="42"/>
      <c r="O2" s="42"/>
      <c r="P2" s="42"/>
      <c r="Q2" s="33"/>
      <c r="AO2" s="2"/>
      <c r="AP2" s="2"/>
      <c r="AT2" s="2"/>
      <c r="AU2" s="2"/>
      <c r="AW2" s="70"/>
    </row>
    <row r="3" spans="2:49" s="24" customFormat="1" ht="25.15" customHeight="1" x14ac:dyDescent="0.2">
      <c r="B3" s="64" t="s">
        <v>2</v>
      </c>
      <c r="C3" s="64" t="s">
        <v>3</v>
      </c>
      <c r="D3" s="25" t="s">
        <v>4</v>
      </c>
      <c r="E3" s="25" t="s">
        <v>5</v>
      </c>
      <c r="F3" s="25" t="s">
        <v>6</v>
      </c>
      <c r="G3" s="66" t="s">
        <v>7</v>
      </c>
      <c r="H3" s="66" t="s">
        <v>8</v>
      </c>
      <c r="I3" s="25" t="s">
        <v>9</v>
      </c>
      <c r="J3" s="25" t="s">
        <v>10</v>
      </c>
      <c r="K3" s="25" t="s">
        <v>11</v>
      </c>
      <c r="L3" s="66" t="s">
        <v>12</v>
      </c>
      <c r="M3" s="66" t="s">
        <v>13</v>
      </c>
      <c r="N3" s="25" t="s">
        <v>14</v>
      </c>
      <c r="O3" s="25" t="s">
        <v>15</v>
      </c>
      <c r="P3" s="25" t="s">
        <v>16</v>
      </c>
      <c r="Q3" s="25" t="s">
        <v>17</v>
      </c>
      <c r="R3" s="66" t="s">
        <v>18</v>
      </c>
      <c r="S3" s="25" t="s">
        <v>19</v>
      </c>
      <c r="T3" s="25" t="s">
        <v>20</v>
      </c>
      <c r="U3" s="25" t="s">
        <v>21</v>
      </c>
      <c r="V3" s="25" t="s">
        <v>22</v>
      </c>
      <c r="W3" s="62" t="s">
        <v>23</v>
      </c>
      <c r="X3" s="25" t="s">
        <v>24</v>
      </c>
      <c r="Y3" s="25" t="s">
        <v>25</v>
      </c>
      <c r="Z3" s="25" t="s">
        <v>26</v>
      </c>
      <c r="AA3" s="25" t="s">
        <v>27</v>
      </c>
      <c r="AB3" s="62" t="s">
        <v>28</v>
      </c>
      <c r="AC3" s="25" t="s">
        <v>29</v>
      </c>
      <c r="AD3" s="25" t="s">
        <v>30</v>
      </c>
      <c r="AE3" s="25" t="s">
        <v>31</v>
      </c>
      <c r="AF3" s="25" t="s">
        <v>32</v>
      </c>
      <c r="AG3" s="62" t="s">
        <v>33</v>
      </c>
      <c r="AH3" s="25" t="s">
        <v>34</v>
      </c>
      <c r="AI3" s="25" t="s">
        <v>35</v>
      </c>
      <c r="AJ3" s="25" t="s">
        <v>36</v>
      </c>
      <c r="AK3" s="25" t="s">
        <v>37</v>
      </c>
      <c r="AL3" s="62" t="s">
        <v>38</v>
      </c>
      <c r="AM3" s="25" t="s">
        <v>39</v>
      </c>
      <c r="AN3" s="25" t="s">
        <v>40</v>
      </c>
      <c r="AO3" s="25" t="s">
        <v>41</v>
      </c>
      <c r="AP3" s="25" t="s">
        <v>42</v>
      </c>
      <c r="AQ3" s="62" t="s">
        <v>43</v>
      </c>
      <c r="AR3" s="25" t="s">
        <v>345</v>
      </c>
      <c r="AS3" s="25" t="s">
        <v>348</v>
      </c>
      <c r="AT3" s="25" t="s">
        <v>352</v>
      </c>
      <c r="AU3" s="25" t="s">
        <v>360</v>
      </c>
      <c r="AV3" s="62" t="s">
        <v>355</v>
      </c>
      <c r="AW3" s="71" t="s">
        <v>361</v>
      </c>
    </row>
    <row r="4" spans="2:49" s="24" customFormat="1" x14ac:dyDescent="0.2">
      <c r="B4" s="64"/>
      <c r="C4" s="64"/>
      <c r="D4" s="25"/>
      <c r="E4" s="25"/>
      <c r="F4" s="25"/>
      <c r="G4" s="66"/>
      <c r="H4" s="66"/>
      <c r="I4" s="25"/>
      <c r="J4" s="25"/>
      <c r="K4" s="25"/>
      <c r="L4" s="66"/>
      <c r="M4" s="66"/>
      <c r="N4" s="25"/>
      <c r="O4" s="25"/>
      <c r="P4" s="25"/>
      <c r="Q4" s="25"/>
      <c r="R4" s="66"/>
      <c r="S4" s="25"/>
      <c r="T4" s="25"/>
      <c r="U4" s="25"/>
      <c r="V4" s="25"/>
      <c r="W4" s="62"/>
      <c r="X4" s="25"/>
      <c r="Y4" s="25"/>
      <c r="Z4" s="25"/>
      <c r="AA4" s="25"/>
      <c r="AB4" s="62"/>
      <c r="AC4" s="25"/>
      <c r="AD4" s="25"/>
      <c r="AE4" s="25"/>
      <c r="AF4" s="25"/>
      <c r="AG4" s="62"/>
      <c r="AL4" s="62"/>
      <c r="AQ4" s="62"/>
      <c r="AV4" s="62"/>
      <c r="AW4" s="72"/>
    </row>
    <row r="5" spans="2:49" s="21" customFormat="1" ht="36.6" customHeight="1" thickBot="1" x14ac:dyDescent="0.25">
      <c r="B5" s="65"/>
      <c r="C5" s="65"/>
      <c r="D5" s="15" t="s">
        <v>44</v>
      </c>
      <c r="E5" s="15" t="s">
        <v>45</v>
      </c>
      <c r="F5" s="15" t="s">
        <v>46</v>
      </c>
      <c r="G5" s="67" t="s">
        <v>47</v>
      </c>
      <c r="H5" s="67"/>
      <c r="I5" s="15" t="s">
        <v>48</v>
      </c>
      <c r="J5" s="15" t="s">
        <v>49</v>
      </c>
      <c r="K5" s="15" t="s">
        <v>50</v>
      </c>
      <c r="L5" s="67" t="s">
        <v>47</v>
      </c>
      <c r="M5" s="67"/>
      <c r="N5" s="15" t="s">
        <v>51</v>
      </c>
      <c r="O5" s="15" t="s">
        <v>52</v>
      </c>
      <c r="P5" s="15" t="s">
        <v>53</v>
      </c>
      <c r="Q5" s="15" t="s">
        <v>54</v>
      </c>
      <c r="R5" s="67"/>
      <c r="S5" s="15" t="s">
        <v>55</v>
      </c>
      <c r="T5" s="15" t="s">
        <v>56</v>
      </c>
      <c r="U5" s="15" t="s">
        <v>57</v>
      </c>
      <c r="V5" s="15" t="s">
        <v>58</v>
      </c>
      <c r="W5" s="63"/>
      <c r="X5" s="15" t="s">
        <v>59</v>
      </c>
      <c r="Y5" s="15" t="s">
        <v>60</v>
      </c>
      <c r="Z5" s="15" t="s">
        <v>61</v>
      </c>
      <c r="AA5" s="15" t="s">
        <v>62</v>
      </c>
      <c r="AB5" s="63"/>
      <c r="AC5" s="15" t="s">
        <v>63</v>
      </c>
      <c r="AD5" s="15" t="s">
        <v>64</v>
      </c>
      <c r="AE5" s="15" t="s">
        <v>65</v>
      </c>
      <c r="AF5" s="15" t="s">
        <v>66</v>
      </c>
      <c r="AG5" s="63"/>
      <c r="AH5" s="15" t="s">
        <v>67</v>
      </c>
      <c r="AI5" s="15" t="s">
        <v>68</v>
      </c>
      <c r="AJ5" s="15" t="s">
        <v>69</v>
      </c>
      <c r="AK5" s="15" t="s">
        <v>70</v>
      </c>
      <c r="AL5" s="63"/>
      <c r="AM5" s="15" t="s">
        <v>71</v>
      </c>
      <c r="AN5" s="15" t="s">
        <v>72</v>
      </c>
      <c r="AO5" s="15" t="s">
        <v>73</v>
      </c>
      <c r="AP5" s="15" t="s">
        <v>74</v>
      </c>
      <c r="AQ5" s="63"/>
      <c r="AR5" s="15" t="s">
        <v>346</v>
      </c>
      <c r="AS5" s="15" t="s">
        <v>349</v>
      </c>
      <c r="AT5" s="15" t="s">
        <v>353</v>
      </c>
      <c r="AU5" s="15" t="s">
        <v>354</v>
      </c>
      <c r="AV5" s="63"/>
      <c r="AW5" s="73" t="s">
        <v>362</v>
      </c>
    </row>
    <row r="6" spans="2:49" s="21" customFormat="1" ht="19.899999999999999" customHeight="1" x14ac:dyDescent="0.2">
      <c r="B6" s="30" t="s">
        <v>75</v>
      </c>
      <c r="C6" s="30" t="s">
        <v>76</v>
      </c>
      <c r="D6" s="54">
        <v>0</v>
      </c>
      <c r="E6" s="54">
        <v>0</v>
      </c>
      <c r="F6" s="54">
        <v>0</v>
      </c>
      <c r="G6" s="54">
        <v>0</v>
      </c>
      <c r="H6" s="54">
        <v>0</v>
      </c>
      <c r="I6" s="54">
        <v>0</v>
      </c>
      <c r="J6" s="54">
        <v>0</v>
      </c>
      <c r="K6" s="54">
        <v>0</v>
      </c>
      <c r="L6" s="54">
        <v>0</v>
      </c>
      <c r="M6" s="54">
        <v>0</v>
      </c>
      <c r="N6" s="54">
        <v>0</v>
      </c>
      <c r="O6" s="54">
        <v>0</v>
      </c>
      <c r="P6" s="54">
        <v>0</v>
      </c>
      <c r="Q6" s="54">
        <v>0</v>
      </c>
      <c r="R6" s="54">
        <v>0</v>
      </c>
      <c r="S6" s="54">
        <v>0</v>
      </c>
      <c r="T6" s="54">
        <v>0</v>
      </c>
      <c r="U6" s="54">
        <v>0</v>
      </c>
      <c r="V6" s="54">
        <v>0</v>
      </c>
      <c r="W6" s="54">
        <v>0</v>
      </c>
      <c r="X6" s="54">
        <v>0</v>
      </c>
      <c r="Y6" s="46">
        <v>1590</v>
      </c>
      <c r="Z6" s="54">
        <v>0</v>
      </c>
      <c r="AA6" s="46">
        <f>AB6-X6-Y6-Z6</f>
        <v>-1590</v>
      </c>
      <c r="AB6" s="54">
        <v>0</v>
      </c>
      <c r="AC6" s="54">
        <v>0</v>
      </c>
      <c r="AD6" s="54">
        <v>0</v>
      </c>
      <c r="AE6" s="54">
        <v>0</v>
      </c>
      <c r="AF6" s="54">
        <v>0</v>
      </c>
      <c r="AG6" s="54">
        <v>0</v>
      </c>
      <c r="AH6" s="54">
        <v>0</v>
      </c>
      <c r="AI6" s="54">
        <v>0</v>
      </c>
      <c r="AJ6" s="54">
        <v>0</v>
      </c>
      <c r="AK6" s="54">
        <f>AL6-SUM(AH6:AJ6)</f>
        <v>0</v>
      </c>
      <c r="AL6" s="54">
        <v>0</v>
      </c>
      <c r="AM6" s="54">
        <v>0</v>
      </c>
      <c r="AN6" s="54">
        <v>0</v>
      </c>
      <c r="AO6" s="54">
        <v>0</v>
      </c>
      <c r="AP6" s="54">
        <v>0</v>
      </c>
      <c r="AQ6" s="54">
        <v>0</v>
      </c>
      <c r="AR6" s="54">
        <v>0</v>
      </c>
      <c r="AS6" s="54">
        <v>0</v>
      </c>
      <c r="AT6" s="54">
        <v>0</v>
      </c>
      <c r="AU6" s="54">
        <v>0</v>
      </c>
      <c r="AV6" s="54">
        <v>0</v>
      </c>
      <c r="AW6" s="74">
        <v>0</v>
      </c>
    </row>
    <row r="7" spans="2:49" s="21" customFormat="1" ht="19.899999999999999" customHeight="1" x14ac:dyDescent="0.2">
      <c r="B7" s="31" t="s">
        <v>77</v>
      </c>
      <c r="C7" s="31" t="s">
        <v>78</v>
      </c>
      <c r="D7" s="55">
        <v>0</v>
      </c>
      <c r="E7" s="55">
        <v>0</v>
      </c>
      <c r="F7" s="55">
        <v>0</v>
      </c>
      <c r="G7" s="55">
        <v>0</v>
      </c>
      <c r="H7" s="55">
        <v>0</v>
      </c>
      <c r="I7" s="55">
        <v>0</v>
      </c>
      <c r="J7" s="55">
        <v>0</v>
      </c>
      <c r="K7" s="55">
        <v>0</v>
      </c>
      <c r="L7" s="55">
        <v>0</v>
      </c>
      <c r="M7" s="55">
        <v>0</v>
      </c>
      <c r="N7" s="55">
        <v>0</v>
      </c>
      <c r="O7" s="55">
        <v>0</v>
      </c>
      <c r="P7" s="55">
        <v>0</v>
      </c>
      <c r="Q7" s="55">
        <v>0</v>
      </c>
      <c r="R7" s="55">
        <v>0</v>
      </c>
      <c r="S7" s="55">
        <v>0</v>
      </c>
      <c r="T7" s="55">
        <v>0</v>
      </c>
      <c r="U7" s="55">
        <v>0</v>
      </c>
      <c r="V7" s="55">
        <v>0</v>
      </c>
      <c r="W7" s="55">
        <v>0</v>
      </c>
      <c r="X7" s="55">
        <v>0</v>
      </c>
      <c r="Y7" s="54">
        <v>0</v>
      </c>
      <c r="Z7" s="54">
        <v>0</v>
      </c>
      <c r="AA7" s="47">
        <f t="shared" ref="AA7:AA29" si="0">AB7-X7-Y7-Z7</f>
        <v>14944</v>
      </c>
      <c r="AB7" s="47">
        <v>14944</v>
      </c>
      <c r="AC7" s="47">
        <v>14514</v>
      </c>
      <c r="AD7" s="46">
        <v>24950</v>
      </c>
      <c r="AE7" s="46">
        <v>23113</v>
      </c>
      <c r="AF7" s="46">
        <v>5134</v>
      </c>
      <c r="AG7" s="46">
        <v>67711</v>
      </c>
      <c r="AH7" s="46">
        <v>228.14939999999999</v>
      </c>
      <c r="AI7" s="46">
        <v>628.21371999999997</v>
      </c>
      <c r="AJ7" s="46">
        <v>1592.5239099999999</v>
      </c>
      <c r="AK7" s="46">
        <f t="shared" ref="AK7:AK26" si="1">AL7-SUM(AH7:AJ7)</f>
        <v>6321.3428299999996</v>
      </c>
      <c r="AL7" s="46">
        <v>8770.2298599999995</v>
      </c>
      <c r="AM7" s="46">
        <v>859.09586000000002</v>
      </c>
      <c r="AN7" s="46">
        <v>0</v>
      </c>
      <c r="AO7" s="46">
        <v>-157.07382000000001</v>
      </c>
      <c r="AP7" s="46">
        <v>1410.9779600000002</v>
      </c>
      <c r="AQ7" s="46">
        <v>2113</v>
      </c>
      <c r="AR7" s="46">
        <v>214</v>
      </c>
      <c r="AS7" s="46">
        <v>91</v>
      </c>
      <c r="AT7" s="46">
        <v>407</v>
      </c>
      <c r="AU7" s="47">
        <v>421</v>
      </c>
      <c r="AV7" s="46">
        <v>1133</v>
      </c>
      <c r="AW7" s="75">
        <v>261</v>
      </c>
    </row>
    <row r="8" spans="2:49" s="21" customFormat="1" ht="19.899999999999999" customHeight="1" x14ac:dyDescent="0.2">
      <c r="B8" s="31" t="s">
        <v>356</v>
      </c>
      <c r="C8" s="31" t="s">
        <v>357</v>
      </c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>
        <v>0</v>
      </c>
      <c r="Y8" s="55">
        <v>0</v>
      </c>
      <c r="Z8" s="55">
        <v>0</v>
      </c>
      <c r="AA8" s="55">
        <v>0</v>
      </c>
      <c r="AB8" s="55">
        <v>0</v>
      </c>
      <c r="AC8" s="55">
        <v>0</v>
      </c>
      <c r="AD8" s="55">
        <v>0</v>
      </c>
      <c r="AE8" s="55">
        <v>0</v>
      </c>
      <c r="AF8" s="55">
        <v>0</v>
      </c>
      <c r="AG8" s="55">
        <v>0</v>
      </c>
      <c r="AH8" s="55">
        <v>0</v>
      </c>
      <c r="AI8" s="55">
        <v>0</v>
      </c>
      <c r="AJ8" s="55">
        <v>0</v>
      </c>
      <c r="AK8" s="55">
        <v>0</v>
      </c>
      <c r="AL8" s="55">
        <v>0</v>
      </c>
      <c r="AM8" s="55">
        <v>0</v>
      </c>
      <c r="AN8" s="55">
        <v>0</v>
      </c>
      <c r="AO8" s="55">
        <v>0</v>
      </c>
      <c r="AP8" s="55">
        <v>0</v>
      </c>
      <c r="AQ8" s="55">
        <v>0</v>
      </c>
      <c r="AR8" s="55">
        <v>0</v>
      </c>
      <c r="AS8" s="55">
        <v>0</v>
      </c>
      <c r="AT8" s="55">
        <v>0</v>
      </c>
      <c r="AU8" s="46">
        <v>1188</v>
      </c>
      <c r="AV8" s="46">
        <v>1188</v>
      </c>
      <c r="AW8" s="76">
        <v>520</v>
      </c>
    </row>
    <row r="9" spans="2:49" s="21" customFormat="1" ht="19.899999999999999" customHeight="1" x14ac:dyDescent="0.2">
      <c r="B9" s="30" t="s">
        <v>79</v>
      </c>
      <c r="C9" s="30" t="s">
        <v>80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54">
        <v>0</v>
      </c>
      <c r="W9" s="54">
        <v>0</v>
      </c>
      <c r="X9" s="54">
        <v>0</v>
      </c>
      <c r="Y9" s="54">
        <v>0</v>
      </c>
      <c r="Z9" s="54">
        <v>0</v>
      </c>
      <c r="AA9" s="46">
        <f t="shared" si="0"/>
        <v>20811</v>
      </c>
      <c r="AB9" s="46">
        <v>20811</v>
      </c>
      <c r="AC9" s="54">
        <v>0</v>
      </c>
      <c r="AD9" s="54">
        <v>0</v>
      </c>
      <c r="AE9" s="54">
        <v>0</v>
      </c>
      <c r="AF9" s="54">
        <v>0</v>
      </c>
      <c r="AG9" s="54">
        <v>0</v>
      </c>
      <c r="AH9" s="54">
        <v>0</v>
      </c>
      <c r="AI9" s="54">
        <v>0</v>
      </c>
      <c r="AJ9" s="54">
        <v>0</v>
      </c>
      <c r="AK9" s="54">
        <f t="shared" si="1"/>
        <v>0</v>
      </c>
      <c r="AL9" s="54">
        <v>0</v>
      </c>
      <c r="AM9" s="54">
        <v>0</v>
      </c>
      <c r="AN9" s="54">
        <v>0</v>
      </c>
      <c r="AO9" s="54">
        <v>0</v>
      </c>
      <c r="AP9" s="54">
        <v>0</v>
      </c>
      <c r="AQ9" s="54">
        <v>0</v>
      </c>
      <c r="AR9" s="54">
        <v>0</v>
      </c>
      <c r="AS9" s="54">
        <v>0</v>
      </c>
      <c r="AT9" s="54">
        <v>0</v>
      </c>
      <c r="AU9" s="54">
        <v>0</v>
      </c>
      <c r="AV9" s="54">
        <v>0</v>
      </c>
      <c r="AW9" s="74">
        <v>0</v>
      </c>
    </row>
    <row r="10" spans="2:49" s="21" customFormat="1" ht="19.899999999999999" customHeight="1" x14ac:dyDescent="0.2">
      <c r="B10" s="31" t="s">
        <v>81</v>
      </c>
      <c r="C10" s="31" t="s">
        <v>82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5">
        <v>0</v>
      </c>
      <c r="S10" s="55">
        <v>0</v>
      </c>
      <c r="T10" s="55">
        <v>0</v>
      </c>
      <c r="U10" s="55">
        <v>0</v>
      </c>
      <c r="V10" s="55">
        <v>0</v>
      </c>
      <c r="W10" s="55">
        <v>0</v>
      </c>
      <c r="X10" s="55">
        <v>0</v>
      </c>
      <c r="Y10" s="54">
        <v>0</v>
      </c>
      <c r="Z10" s="54">
        <v>0</v>
      </c>
      <c r="AA10" s="47">
        <f t="shared" si="0"/>
        <v>19807</v>
      </c>
      <c r="AB10" s="47">
        <v>19807</v>
      </c>
      <c r="AC10" s="47">
        <v>22279</v>
      </c>
      <c r="AD10" s="46">
        <v>17537</v>
      </c>
      <c r="AE10" s="46">
        <v>14084</v>
      </c>
      <c r="AF10" s="46">
        <v>36687</v>
      </c>
      <c r="AG10" s="46">
        <v>90587</v>
      </c>
      <c r="AH10" s="46">
        <v>38156.220209999999</v>
      </c>
      <c r="AI10" s="46">
        <v>34301.195889999988</v>
      </c>
      <c r="AJ10" s="46">
        <v>27952.11189</v>
      </c>
      <c r="AK10" s="46">
        <f t="shared" si="1"/>
        <v>39879.405810000011</v>
      </c>
      <c r="AL10" s="46">
        <v>140288.9338</v>
      </c>
      <c r="AM10" s="46">
        <v>32222.134829999999</v>
      </c>
      <c r="AN10" s="46">
        <v>29192.08135</v>
      </c>
      <c r="AO10" s="46">
        <v>673.21652000000006</v>
      </c>
      <c r="AP10" s="46">
        <v>3338.5672999999988</v>
      </c>
      <c r="AQ10" s="46">
        <v>65426</v>
      </c>
      <c r="AR10" s="46">
        <v>2502</v>
      </c>
      <c r="AS10" s="46">
        <v>3170</v>
      </c>
      <c r="AT10" s="46">
        <v>3677</v>
      </c>
      <c r="AU10" s="47">
        <v>4087</v>
      </c>
      <c r="AV10" s="46">
        <v>13436</v>
      </c>
      <c r="AW10" s="75">
        <v>3790</v>
      </c>
    </row>
    <row r="11" spans="2:49" s="21" customFormat="1" ht="19.899999999999999" customHeight="1" x14ac:dyDescent="0.2">
      <c r="B11" s="31" t="s">
        <v>83</v>
      </c>
      <c r="C11" s="31" t="s">
        <v>84</v>
      </c>
      <c r="D11" s="55">
        <v>0</v>
      </c>
      <c r="E11" s="55">
        <v>0</v>
      </c>
      <c r="F11" s="55">
        <v>0</v>
      </c>
      <c r="G11" s="55">
        <v>0</v>
      </c>
      <c r="H11" s="55">
        <v>0</v>
      </c>
      <c r="I11" s="55">
        <v>0</v>
      </c>
      <c r="J11" s="55">
        <v>0</v>
      </c>
      <c r="K11" s="55">
        <v>0</v>
      </c>
      <c r="L11" s="55">
        <v>0</v>
      </c>
      <c r="M11" s="55">
        <v>0</v>
      </c>
      <c r="N11" s="55">
        <v>0</v>
      </c>
      <c r="O11" s="55">
        <v>0</v>
      </c>
      <c r="P11" s="55">
        <v>0</v>
      </c>
      <c r="Q11" s="55">
        <v>0</v>
      </c>
      <c r="R11" s="55">
        <v>0</v>
      </c>
      <c r="S11" s="55">
        <v>0</v>
      </c>
      <c r="T11" s="55">
        <v>0</v>
      </c>
      <c r="U11" s="55">
        <v>0</v>
      </c>
      <c r="V11" s="55">
        <v>0</v>
      </c>
      <c r="W11" s="55">
        <v>0</v>
      </c>
      <c r="X11" s="55">
        <v>0</v>
      </c>
      <c r="Y11" s="54">
        <v>0</v>
      </c>
      <c r="Z11" s="54">
        <v>0</v>
      </c>
      <c r="AA11" s="47">
        <f t="shared" si="0"/>
        <v>1311</v>
      </c>
      <c r="AB11" s="47">
        <v>1311</v>
      </c>
      <c r="AC11" s="47">
        <v>1846</v>
      </c>
      <c r="AD11" s="47">
        <v>1426</v>
      </c>
      <c r="AE11" s="47">
        <v>1285</v>
      </c>
      <c r="AF11" s="47">
        <v>1127</v>
      </c>
      <c r="AG11" s="47">
        <v>5684</v>
      </c>
      <c r="AH11" s="47">
        <v>1161.018</v>
      </c>
      <c r="AI11" s="47">
        <v>1100.1549999999997</v>
      </c>
      <c r="AJ11" s="47">
        <v>33.872999999999998</v>
      </c>
      <c r="AK11" s="46">
        <f t="shared" si="1"/>
        <v>323.99200000000019</v>
      </c>
      <c r="AL11" s="47">
        <v>2619.038</v>
      </c>
      <c r="AM11" s="47">
        <v>892.95600000000002</v>
      </c>
      <c r="AN11" s="47">
        <v>586.928</v>
      </c>
      <c r="AO11" s="54">
        <v>0</v>
      </c>
      <c r="AP11" s="54">
        <v>0</v>
      </c>
      <c r="AQ11" s="47">
        <v>1480</v>
      </c>
      <c r="AR11" s="54">
        <v>0</v>
      </c>
      <c r="AS11" s="54">
        <v>0</v>
      </c>
      <c r="AT11" s="54">
        <v>0</v>
      </c>
      <c r="AU11" s="54">
        <v>0</v>
      </c>
      <c r="AV11" s="54">
        <v>0</v>
      </c>
      <c r="AW11" s="74">
        <v>0</v>
      </c>
    </row>
    <row r="12" spans="2:49" s="21" customFormat="1" ht="19.899999999999999" customHeight="1" thickBot="1" x14ac:dyDescent="0.25">
      <c r="B12" s="5" t="s">
        <v>85</v>
      </c>
      <c r="C12" s="5" t="s">
        <v>86</v>
      </c>
      <c r="D12" s="56">
        <v>0</v>
      </c>
      <c r="E12" s="56">
        <v>0</v>
      </c>
      <c r="F12" s="56">
        <v>0</v>
      </c>
      <c r="G12" s="56">
        <v>0</v>
      </c>
      <c r="H12" s="56">
        <v>0</v>
      </c>
      <c r="I12" s="56">
        <v>0</v>
      </c>
      <c r="J12" s="56">
        <v>0</v>
      </c>
      <c r="K12" s="56">
        <v>0</v>
      </c>
      <c r="L12" s="56">
        <v>0</v>
      </c>
      <c r="M12" s="56">
        <v>0</v>
      </c>
      <c r="N12" s="56">
        <v>0</v>
      </c>
      <c r="O12" s="56">
        <v>0</v>
      </c>
      <c r="P12" s="56">
        <v>0</v>
      </c>
      <c r="Q12" s="56">
        <v>0</v>
      </c>
      <c r="R12" s="56">
        <v>0</v>
      </c>
      <c r="S12" s="56">
        <v>0</v>
      </c>
      <c r="T12" s="56">
        <v>0</v>
      </c>
      <c r="U12" s="56">
        <v>0</v>
      </c>
      <c r="V12" s="56">
        <v>0</v>
      </c>
      <c r="W12" s="56">
        <v>0</v>
      </c>
      <c r="X12" s="56">
        <v>0</v>
      </c>
      <c r="Y12" s="48">
        <f>SUM(Y6:Y11)</f>
        <v>1590</v>
      </c>
      <c r="Z12" s="56">
        <v>0</v>
      </c>
      <c r="AA12" s="48">
        <f t="shared" si="0"/>
        <v>55283</v>
      </c>
      <c r="AB12" s="48">
        <v>56873</v>
      </c>
      <c r="AC12" s="48">
        <v>38640</v>
      </c>
      <c r="AD12" s="48">
        <v>43913</v>
      </c>
      <c r="AE12" s="48">
        <v>38482</v>
      </c>
      <c r="AF12" s="48">
        <v>42947</v>
      </c>
      <c r="AG12" s="48">
        <f>SUM((AG6:AG11))</f>
        <v>163982</v>
      </c>
      <c r="AH12" s="48">
        <f>SUM((AH6:AH11))</f>
        <v>39545.387610000005</v>
      </c>
      <c r="AI12" s="48">
        <v>36029.564609999972</v>
      </c>
      <c r="AJ12" s="48">
        <f>SUM(AJ6:AJ11)</f>
        <v>29578.5088</v>
      </c>
      <c r="AK12" s="48">
        <f t="shared" ref="AK12:AM12" si="2">SUM(AK6:AK11)</f>
        <v>46524.740640000011</v>
      </c>
      <c r="AL12" s="48">
        <f t="shared" si="2"/>
        <v>151678.20165999999</v>
      </c>
      <c r="AM12" s="48">
        <f t="shared" si="2"/>
        <v>33974.186689999995</v>
      </c>
      <c r="AN12" s="48">
        <v>29779.00935</v>
      </c>
      <c r="AO12" s="48">
        <v>516.1427000000001</v>
      </c>
      <c r="AP12" s="48">
        <v>4749.661260000008</v>
      </c>
      <c r="AQ12" s="48">
        <v>69019</v>
      </c>
      <c r="AR12" s="48">
        <v>2716</v>
      </c>
      <c r="AS12" s="48">
        <v>3261</v>
      </c>
      <c r="AT12" s="48">
        <v>4084</v>
      </c>
      <c r="AU12" s="48">
        <f>SUM(AU6:AU11)</f>
        <v>5696</v>
      </c>
      <c r="AV12" s="48">
        <f>SUM(AV6:AV11)</f>
        <v>15757</v>
      </c>
      <c r="AW12" s="77">
        <f>SUM(AW6:AW11)</f>
        <v>4571</v>
      </c>
    </row>
    <row r="13" spans="2:49" s="21" customFormat="1" ht="19.899999999999999" customHeight="1" x14ac:dyDescent="0.2">
      <c r="B13" s="31" t="s">
        <v>87</v>
      </c>
      <c r="C13" s="31" t="s">
        <v>88</v>
      </c>
      <c r="D13" s="54">
        <v>0</v>
      </c>
      <c r="E13" s="54">
        <v>0</v>
      </c>
      <c r="F13" s="54">
        <v>0</v>
      </c>
      <c r="G13" s="54">
        <v>0</v>
      </c>
      <c r="H13" s="54">
        <v>0</v>
      </c>
      <c r="I13" s="54">
        <v>0</v>
      </c>
      <c r="J13" s="54">
        <v>0</v>
      </c>
      <c r="K13" s="54">
        <v>0</v>
      </c>
      <c r="L13" s="54">
        <v>0</v>
      </c>
      <c r="M13" s="54">
        <v>0</v>
      </c>
      <c r="N13" s="54">
        <v>0</v>
      </c>
      <c r="O13" s="54">
        <v>0</v>
      </c>
      <c r="P13" s="54">
        <v>0</v>
      </c>
      <c r="Q13" s="54">
        <v>0</v>
      </c>
      <c r="R13" s="54">
        <v>0</v>
      </c>
      <c r="S13" s="54">
        <v>0</v>
      </c>
      <c r="T13" s="54">
        <v>0</v>
      </c>
      <c r="U13" s="54">
        <v>0</v>
      </c>
      <c r="V13" s="54">
        <v>0</v>
      </c>
      <c r="W13" s="54">
        <v>0</v>
      </c>
      <c r="X13" s="54">
        <v>0</v>
      </c>
      <c r="Y13" s="54">
        <v>0</v>
      </c>
      <c r="Z13" s="54">
        <v>0</v>
      </c>
      <c r="AA13" s="47">
        <f t="shared" si="0"/>
        <v>-6043</v>
      </c>
      <c r="AB13" s="47">
        <v>-6043</v>
      </c>
      <c r="AC13" s="47">
        <f>-22041-AD13-AE13</f>
        <v>-6934.618690000003</v>
      </c>
      <c r="AD13" s="47">
        <v>-8305</v>
      </c>
      <c r="AE13" s="47">
        <v>-6801.381309999997</v>
      </c>
      <c r="AF13" s="47">
        <f>AG13-SUM(AC13:AE13)</f>
        <v>-7873</v>
      </c>
      <c r="AG13" s="47">
        <v>-29914</v>
      </c>
      <c r="AH13" s="47">
        <v>-8858.20183</v>
      </c>
      <c r="AI13" s="47">
        <v>-7967.7161299999989</v>
      </c>
      <c r="AJ13" s="47">
        <v>-4828.0283799999997</v>
      </c>
      <c r="AK13" s="47">
        <f t="shared" si="1"/>
        <v>-6669.8650000000016</v>
      </c>
      <c r="AL13" s="47">
        <v>-28323.81134</v>
      </c>
      <c r="AM13" s="47">
        <v>-6665.4419799999996</v>
      </c>
      <c r="AN13" s="47">
        <v>-3391.4139500000001</v>
      </c>
      <c r="AO13" s="47">
        <v>-275.47194000000002</v>
      </c>
      <c r="AP13" s="47">
        <v>-15397.672130000003</v>
      </c>
      <c r="AQ13" s="47">
        <v>-25730</v>
      </c>
      <c r="AR13" s="47">
        <v>-8306</v>
      </c>
      <c r="AS13" s="47">
        <v>-8450</v>
      </c>
      <c r="AT13" s="47">
        <v>-6979</v>
      </c>
      <c r="AU13" s="47">
        <v>-7116</v>
      </c>
      <c r="AV13" s="47">
        <v>-30851</v>
      </c>
      <c r="AW13" s="78">
        <v>-6638</v>
      </c>
    </row>
    <row r="14" spans="2:49" s="21" customFormat="1" ht="19.899999999999999" customHeight="1" x14ac:dyDescent="0.2">
      <c r="B14" s="31" t="s">
        <v>89</v>
      </c>
      <c r="C14" s="31" t="s">
        <v>90</v>
      </c>
      <c r="D14" s="54">
        <v>0</v>
      </c>
      <c r="E14" s="54">
        <v>0</v>
      </c>
      <c r="F14" s="54">
        <v>0</v>
      </c>
      <c r="G14" s="54">
        <v>0</v>
      </c>
      <c r="H14" s="54">
        <v>0</v>
      </c>
      <c r="I14" s="54">
        <v>0</v>
      </c>
      <c r="J14" s="54">
        <v>0</v>
      </c>
      <c r="K14" s="54">
        <v>0</v>
      </c>
      <c r="L14" s="54">
        <v>0</v>
      </c>
      <c r="M14" s="54">
        <v>0</v>
      </c>
      <c r="N14" s="54">
        <v>0</v>
      </c>
      <c r="O14" s="54">
        <v>0</v>
      </c>
      <c r="P14" s="54">
        <v>0</v>
      </c>
      <c r="Q14" s="54">
        <v>0</v>
      </c>
      <c r="R14" s="54">
        <v>0</v>
      </c>
      <c r="S14" s="54">
        <v>0</v>
      </c>
      <c r="T14" s="54">
        <v>0</v>
      </c>
      <c r="U14" s="54">
        <v>0</v>
      </c>
      <c r="V14" s="54">
        <v>0</v>
      </c>
      <c r="W14" s="54">
        <v>0</v>
      </c>
      <c r="X14" s="54">
        <v>0</v>
      </c>
      <c r="Y14" s="54">
        <v>0</v>
      </c>
      <c r="Z14" s="54">
        <v>0</v>
      </c>
      <c r="AA14" s="47">
        <f t="shared" si="0"/>
        <v>-14944</v>
      </c>
      <c r="AB14" s="47">
        <v>-14944</v>
      </c>
      <c r="AC14" s="47">
        <f>-21819-AC13</f>
        <v>-14884.381309999997</v>
      </c>
      <c r="AD14" s="47">
        <v>-24950</v>
      </c>
      <c r="AE14" s="47">
        <v>-23112.573100000001</v>
      </c>
      <c r="AF14" s="47">
        <f>AG14-SUM(AC14:AE14)</f>
        <v>-5134.0455900000015</v>
      </c>
      <c r="AG14" s="47">
        <v>-68081</v>
      </c>
      <c r="AH14" s="47">
        <v>-228.36291999999997</v>
      </c>
      <c r="AI14" s="47">
        <v>-628.42723999999998</v>
      </c>
      <c r="AJ14" s="47">
        <v>-1592.5239099999999</v>
      </c>
      <c r="AK14" s="47">
        <f t="shared" si="1"/>
        <v>-6321.3428299999996</v>
      </c>
      <c r="AL14" s="47">
        <v>-8770.6569</v>
      </c>
      <c r="AM14" s="47">
        <v>-882.93804</v>
      </c>
      <c r="AN14" s="54">
        <v>0</v>
      </c>
      <c r="AO14" s="54">
        <v>157.07382000000001</v>
      </c>
      <c r="AP14" s="54">
        <v>-1411.1357800000001</v>
      </c>
      <c r="AQ14" s="47">
        <v>-2137</v>
      </c>
      <c r="AR14" s="47">
        <v>-214</v>
      </c>
      <c r="AS14" s="47">
        <v>-91</v>
      </c>
      <c r="AT14" s="47">
        <v>-407</v>
      </c>
      <c r="AU14" s="47">
        <v>-421</v>
      </c>
      <c r="AV14" s="47">
        <v>-1133</v>
      </c>
      <c r="AW14" s="78">
        <v>-261</v>
      </c>
    </row>
    <row r="15" spans="2:49" s="21" customFormat="1" ht="19.899999999999999" customHeight="1" x14ac:dyDescent="0.2">
      <c r="B15" s="31" t="s">
        <v>358</v>
      </c>
      <c r="C15" s="31" t="s">
        <v>359</v>
      </c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4"/>
      <c r="W15" s="54"/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54">
        <v>0</v>
      </c>
      <c r="AN15" s="54">
        <v>0</v>
      </c>
      <c r="AO15" s="54">
        <v>0</v>
      </c>
      <c r="AP15" s="54">
        <v>0</v>
      </c>
      <c r="AQ15" s="54">
        <v>0</v>
      </c>
      <c r="AR15" s="54">
        <v>0</v>
      </c>
      <c r="AS15" s="54">
        <v>0</v>
      </c>
      <c r="AT15" s="54">
        <v>0</v>
      </c>
      <c r="AU15" s="47">
        <v>-1188</v>
      </c>
      <c r="AV15" s="47">
        <v>-1188</v>
      </c>
      <c r="AW15" s="78">
        <v>-520</v>
      </c>
    </row>
    <row r="16" spans="2:49" s="21" customFormat="1" ht="19.899999999999999" customHeight="1" thickBot="1" x14ac:dyDescent="0.25">
      <c r="B16" s="5" t="s">
        <v>91</v>
      </c>
      <c r="C16" s="5" t="s">
        <v>92</v>
      </c>
      <c r="D16" s="56">
        <v>0</v>
      </c>
      <c r="E16" s="56">
        <v>0</v>
      </c>
      <c r="F16" s="56">
        <v>0</v>
      </c>
      <c r="G16" s="56">
        <v>0</v>
      </c>
      <c r="H16" s="56">
        <v>0</v>
      </c>
      <c r="I16" s="56">
        <v>0</v>
      </c>
      <c r="J16" s="56">
        <v>0</v>
      </c>
      <c r="K16" s="56">
        <v>0</v>
      </c>
      <c r="L16" s="56">
        <v>0</v>
      </c>
      <c r="M16" s="56">
        <v>0</v>
      </c>
      <c r="N16" s="56">
        <v>0</v>
      </c>
      <c r="O16" s="56">
        <v>0</v>
      </c>
      <c r="P16" s="56">
        <v>0</v>
      </c>
      <c r="Q16" s="56">
        <v>0</v>
      </c>
      <c r="R16" s="56">
        <v>0</v>
      </c>
      <c r="S16" s="56">
        <v>0</v>
      </c>
      <c r="T16" s="56">
        <v>0</v>
      </c>
      <c r="U16" s="56">
        <v>0</v>
      </c>
      <c r="V16" s="56">
        <v>0</v>
      </c>
      <c r="W16" s="56">
        <v>0</v>
      </c>
      <c r="X16" s="56">
        <v>0</v>
      </c>
      <c r="Y16" s="48">
        <v>1590</v>
      </c>
      <c r="Z16" s="56">
        <v>0</v>
      </c>
      <c r="AA16" s="48">
        <f t="shared" si="0"/>
        <v>34296</v>
      </c>
      <c r="AB16" s="48">
        <v>35886</v>
      </c>
      <c r="AC16" s="48">
        <v>16821</v>
      </c>
      <c r="AD16" s="48">
        <v>10658</v>
      </c>
      <c r="AE16" s="48">
        <v>8568</v>
      </c>
      <c r="AF16" s="48">
        <v>29940</v>
      </c>
      <c r="AG16" s="48">
        <f>AG12+AG13+AG14</f>
        <v>65987</v>
      </c>
      <c r="AH16" s="48">
        <f>AH12+AH13+AH14</f>
        <v>30458.822860000007</v>
      </c>
      <c r="AI16" s="48">
        <v>27433.421239999974</v>
      </c>
      <c r="AJ16" s="48">
        <f>AJ12+SUM(AJ13:AJ14)</f>
        <v>23157.95651</v>
      </c>
      <c r="AK16" s="48">
        <f t="shared" ref="AK16:AM16" si="3">AK12+SUM(AK13:AK14)</f>
        <v>33533.532810000012</v>
      </c>
      <c r="AL16" s="48">
        <f t="shared" si="3"/>
        <v>114583.73341999999</v>
      </c>
      <c r="AM16" s="48">
        <f t="shared" si="3"/>
        <v>26425.806669999994</v>
      </c>
      <c r="AN16" s="48">
        <v>26387.595399999998</v>
      </c>
      <c r="AO16" s="48">
        <v>397.7445800000001</v>
      </c>
      <c r="AP16" s="48">
        <v>-12059.146649999991</v>
      </c>
      <c r="AQ16" s="48">
        <v>41152</v>
      </c>
      <c r="AR16" s="48">
        <v>-5804</v>
      </c>
      <c r="AS16" s="48">
        <v>-5280</v>
      </c>
      <c r="AT16" s="48">
        <v>-3302</v>
      </c>
      <c r="AU16" s="48">
        <f>AU12+AU13+AU14+AU15</f>
        <v>-3029</v>
      </c>
      <c r="AV16" s="48">
        <f>AV12+AV13+AV14+AV15</f>
        <v>-17415</v>
      </c>
      <c r="AW16" s="77">
        <f>AW12+AW13+AW14+AW15</f>
        <v>-2848</v>
      </c>
    </row>
    <row r="17" spans="2:49" s="21" customFormat="1" ht="19.899999999999999" customHeight="1" x14ac:dyDescent="0.2">
      <c r="B17" s="31" t="s">
        <v>93</v>
      </c>
      <c r="C17" s="31" t="s">
        <v>94</v>
      </c>
      <c r="D17" s="47">
        <v>-10847</v>
      </c>
      <c r="E17" s="47">
        <v>-10551</v>
      </c>
      <c r="F17" s="47">
        <v>-9361</v>
      </c>
      <c r="G17" s="47">
        <v>-12498</v>
      </c>
      <c r="H17" s="47">
        <v>-43257</v>
      </c>
      <c r="I17" s="47">
        <v>-8889</v>
      </c>
      <c r="J17" s="47">
        <v>-17841</v>
      </c>
      <c r="K17" s="47">
        <v>-8309</v>
      </c>
      <c r="L17" s="47">
        <v>-9892</v>
      </c>
      <c r="M17" s="47">
        <v>-44931</v>
      </c>
      <c r="N17" s="47">
        <v>-9238</v>
      </c>
      <c r="O17" s="47">
        <v>-11856</v>
      </c>
      <c r="P17" s="47">
        <v>-9124</v>
      </c>
      <c r="Q17" s="47">
        <v>-10492</v>
      </c>
      <c r="R17" s="47">
        <v>-40710</v>
      </c>
      <c r="S17" s="47">
        <v>-11715</v>
      </c>
      <c r="T17" s="47">
        <v>-8334</v>
      </c>
      <c r="U17" s="47">
        <v>-6143</v>
      </c>
      <c r="V17" s="47">
        <v>-9534</v>
      </c>
      <c r="W17" s="47">
        <v>-35726</v>
      </c>
      <c r="X17" s="47">
        <v>-7809</v>
      </c>
      <c r="Y17" s="47">
        <v>-2979</v>
      </c>
      <c r="Z17" s="47">
        <v>-9478</v>
      </c>
      <c r="AA17" s="47">
        <f t="shared" si="0"/>
        <v>6662</v>
      </c>
      <c r="AB17" s="47">
        <v>-13604</v>
      </c>
      <c r="AC17" s="47">
        <v>-1879</v>
      </c>
      <c r="AD17" s="47">
        <v>-2966</v>
      </c>
      <c r="AE17" s="47">
        <v>-7782.7207000000017</v>
      </c>
      <c r="AF17" s="47">
        <v>-2487.2792999999983</v>
      </c>
      <c r="AG17" s="47">
        <v>-15115</v>
      </c>
      <c r="AH17" s="47">
        <v>-2089.5959599999996</v>
      </c>
      <c r="AI17" s="47">
        <v>-1692.8902699999999</v>
      </c>
      <c r="AJ17" s="47">
        <v>-1314.0456799999999</v>
      </c>
      <c r="AK17" s="47">
        <f t="shared" si="1"/>
        <v>-1149.0755300000001</v>
      </c>
      <c r="AL17" s="47">
        <v>-6245.6074399999998</v>
      </c>
      <c r="AM17" s="47">
        <v>-490.30301999999995</v>
      </c>
      <c r="AN17" s="47">
        <v>-171.66928000000001</v>
      </c>
      <c r="AO17" s="47">
        <v>-59.653359999999999</v>
      </c>
      <c r="AP17" s="47">
        <v>-180.37433999999996</v>
      </c>
      <c r="AQ17" s="47">
        <v>-902</v>
      </c>
      <c r="AR17" s="47">
        <v>-38</v>
      </c>
      <c r="AS17" s="47">
        <v>-37</v>
      </c>
      <c r="AT17" s="47">
        <v>1</v>
      </c>
      <c r="AU17" s="47">
        <v>-1</v>
      </c>
      <c r="AV17" s="47">
        <v>-75</v>
      </c>
      <c r="AW17" s="78">
        <v>-4</v>
      </c>
    </row>
    <row r="18" spans="2:49" s="21" customFormat="1" ht="19.899999999999999" customHeight="1" x14ac:dyDescent="0.2">
      <c r="B18" s="31" t="s">
        <v>95</v>
      </c>
      <c r="C18" s="31" t="s">
        <v>96</v>
      </c>
      <c r="D18" s="47">
        <v>-4075</v>
      </c>
      <c r="E18" s="47">
        <v>-4620</v>
      </c>
      <c r="F18" s="47">
        <v>-4358</v>
      </c>
      <c r="G18" s="47">
        <v>-8269</v>
      </c>
      <c r="H18" s="47">
        <v>-21322</v>
      </c>
      <c r="I18" s="47">
        <v>-5719</v>
      </c>
      <c r="J18" s="47">
        <v>-5641</v>
      </c>
      <c r="K18" s="47">
        <v>-4424</v>
      </c>
      <c r="L18" s="47">
        <v>-5221</v>
      </c>
      <c r="M18" s="47">
        <v>-21005</v>
      </c>
      <c r="N18" s="47">
        <v>-5717</v>
      </c>
      <c r="O18" s="47">
        <v>-6176</v>
      </c>
      <c r="P18" s="47">
        <v>-5673</v>
      </c>
      <c r="Q18" s="47">
        <v>-6641</v>
      </c>
      <c r="R18" s="47">
        <v>-24207</v>
      </c>
      <c r="S18" s="47">
        <v>-5456</v>
      </c>
      <c r="T18" s="47">
        <v>-4410</v>
      </c>
      <c r="U18" s="47">
        <v>-4321</v>
      </c>
      <c r="V18" s="47">
        <v>-6312</v>
      </c>
      <c r="W18" s="47">
        <v>-20499</v>
      </c>
      <c r="X18" s="47">
        <v>-5951</v>
      </c>
      <c r="Y18" s="47">
        <v>-3617</v>
      </c>
      <c r="Z18" s="47">
        <v>-6893</v>
      </c>
      <c r="AA18" s="47">
        <f t="shared" si="0"/>
        <v>-13519</v>
      </c>
      <c r="AB18" s="47">
        <v>-29980</v>
      </c>
      <c r="AC18" s="47">
        <v>-7847</v>
      </c>
      <c r="AD18" s="47">
        <v>-5069</v>
      </c>
      <c r="AE18" s="47">
        <v>-6476.0570299999999</v>
      </c>
      <c r="AF18" s="47">
        <v>-9270.9429700000001</v>
      </c>
      <c r="AG18" s="47">
        <f>-28663</f>
        <v>-28663</v>
      </c>
      <c r="AH18" s="47">
        <v>-10424.354359999999</v>
      </c>
      <c r="AI18" s="47">
        <v>-8459.109440000002</v>
      </c>
      <c r="AJ18" s="47">
        <v>-10950.47827</v>
      </c>
      <c r="AK18" s="47">
        <f t="shared" si="1"/>
        <v>-10341.452549999998</v>
      </c>
      <c r="AL18" s="47">
        <v>-40175.394619999999</v>
      </c>
      <c r="AM18" s="47">
        <v>-12023.669460000001</v>
      </c>
      <c r="AN18" s="47">
        <v>-15380.28781</v>
      </c>
      <c r="AO18" s="47">
        <v>-15733.881029999999</v>
      </c>
      <c r="AP18" s="47">
        <v>1404.8382999999976</v>
      </c>
      <c r="AQ18" s="47">
        <v>-41733</v>
      </c>
      <c r="AR18" s="47">
        <v>-8313.5368199999866</v>
      </c>
      <c r="AS18" s="47">
        <v>-9143</v>
      </c>
      <c r="AT18" s="47">
        <v>-7868</v>
      </c>
      <c r="AU18" s="47">
        <v>-8607.4631800000134</v>
      </c>
      <c r="AV18" s="47">
        <v>-33932</v>
      </c>
      <c r="AW18" s="78">
        <v>-6603</v>
      </c>
    </row>
    <row r="19" spans="2:49" s="21" customFormat="1" ht="19.899999999999999" customHeight="1" x14ac:dyDescent="0.2">
      <c r="B19" s="31" t="s">
        <v>97</v>
      </c>
      <c r="C19" s="31" t="s">
        <v>98</v>
      </c>
      <c r="D19" s="47">
        <v>503</v>
      </c>
      <c r="E19" s="47">
        <v>564</v>
      </c>
      <c r="F19" s="47">
        <v>536</v>
      </c>
      <c r="G19" s="47">
        <v>600</v>
      </c>
      <c r="H19" s="47">
        <v>2203</v>
      </c>
      <c r="I19" s="47">
        <v>541</v>
      </c>
      <c r="J19" s="47">
        <v>660</v>
      </c>
      <c r="K19" s="47">
        <v>929</v>
      </c>
      <c r="L19" s="47">
        <v>-68</v>
      </c>
      <c r="M19" s="47">
        <v>2062</v>
      </c>
      <c r="N19" s="47">
        <v>586</v>
      </c>
      <c r="O19" s="47">
        <v>507</v>
      </c>
      <c r="P19" s="47">
        <v>594</v>
      </c>
      <c r="Q19" s="47">
        <v>468</v>
      </c>
      <c r="R19" s="47">
        <v>2155</v>
      </c>
      <c r="S19" s="47">
        <v>1116</v>
      </c>
      <c r="T19" s="47">
        <v>458</v>
      </c>
      <c r="U19" s="47">
        <v>323</v>
      </c>
      <c r="V19" s="47">
        <v>-137</v>
      </c>
      <c r="W19" s="47">
        <v>1760</v>
      </c>
      <c r="X19" s="47">
        <v>330</v>
      </c>
      <c r="Y19" s="47">
        <v>637</v>
      </c>
      <c r="Z19" s="47">
        <v>329</v>
      </c>
      <c r="AA19" s="47">
        <f t="shared" si="0"/>
        <v>76</v>
      </c>
      <c r="AB19" s="47">
        <v>1372</v>
      </c>
      <c r="AC19" s="47">
        <v>984</v>
      </c>
      <c r="AD19" s="47">
        <v>871</v>
      </c>
      <c r="AE19" s="47">
        <v>582.51940999999988</v>
      </c>
      <c r="AF19" s="47">
        <v>5150.4805900000001</v>
      </c>
      <c r="AG19" s="47">
        <v>7588</v>
      </c>
      <c r="AH19" s="47">
        <v>163.92637999999982</v>
      </c>
      <c r="AI19" s="47">
        <v>218.96579000000042</v>
      </c>
      <c r="AJ19" s="47">
        <v>186.51348999999971</v>
      </c>
      <c r="AK19" s="47">
        <f t="shared" si="1"/>
        <v>-69.552489999999807</v>
      </c>
      <c r="AL19" s="47">
        <v>499.85317000000009</v>
      </c>
      <c r="AM19" s="47">
        <v>116.48159999999999</v>
      </c>
      <c r="AN19" s="47">
        <v>147.88371000000001</v>
      </c>
      <c r="AO19" s="47">
        <v>204.02043000000009</v>
      </c>
      <c r="AP19" s="47">
        <v>89.614259999999916</v>
      </c>
      <c r="AQ19" s="47">
        <v>558</v>
      </c>
      <c r="AR19" s="47">
        <v>107</v>
      </c>
      <c r="AS19" s="47">
        <v>80</v>
      </c>
      <c r="AT19" s="47">
        <v>356</v>
      </c>
      <c r="AU19" s="47">
        <v>684</v>
      </c>
      <c r="AV19" s="47">
        <v>1227</v>
      </c>
      <c r="AW19" s="78">
        <v>320</v>
      </c>
    </row>
    <row r="20" spans="2:49" s="21" customFormat="1" ht="19.899999999999999" customHeight="1" x14ac:dyDescent="0.2">
      <c r="B20" s="31" t="s">
        <v>99</v>
      </c>
      <c r="C20" s="31" t="s">
        <v>100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55">
        <v>0</v>
      </c>
      <c r="AF20" s="55">
        <v>0</v>
      </c>
      <c r="AG20" s="55">
        <v>0</v>
      </c>
      <c r="AH20" s="55">
        <v>0</v>
      </c>
      <c r="AI20" s="55">
        <v>0</v>
      </c>
      <c r="AJ20" s="55">
        <v>0</v>
      </c>
      <c r="AK20" s="47">
        <f t="shared" si="1"/>
        <v>-12233.195</v>
      </c>
      <c r="AL20" s="47">
        <v>-12233.195</v>
      </c>
      <c r="AM20" s="55">
        <v>0</v>
      </c>
      <c r="AN20" s="55">
        <v>0</v>
      </c>
      <c r="AO20" s="55">
        <v>0</v>
      </c>
      <c r="AP20" s="55">
        <v>0</v>
      </c>
      <c r="AQ20" s="55">
        <v>0</v>
      </c>
      <c r="AR20" s="55">
        <v>0</v>
      </c>
      <c r="AS20" s="55">
        <v>0</v>
      </c>
      <c r="AT20" s="55">
        <v>0</v>
      </c>
      <c r="AU20" s="47">
        <v>-7991</v>
      </c>
      <c r="AV20" s="47">
        <v>-7991</v>
      </c>
      <c r="AW20" s="76">
        <v>0</v>
      </c>
    </row>
    <row r="21" spans="2:49" s="21" customFormat="1" ht="19.899999999999999" customHeight="1" x14ac:dyDescent="0.2">
      <c r="B21" s="31" t="s">
        <v>101</v>
      </c>
      <c r="C21" s="31" t="s">
        <v>102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47">
        <v>-751</v>
      </c>
      <c r="M21" s="47">
        <v>-751</v>
      </c>
      <c r="N21" s="47">
        <v>-140</v>
      </c>
      <c r="O21" s="47">
        <v>-218</v>
      </c>
      <c r="P21" s="47">
        <v>-201</v>
      </c>
      <c r="Q21" s="47">
        <v>49</v>
      </c>
      <c r="R21" s="47">
        <v>-510</v>
      </c>
      <c r="S21" s="47">
        <v>-623</v>
      </c>
      <c r="T21" s="47">
        <v>-65</v>
      </c>
      <c r="U21" s="47">
        <v>-45</v>
      </c>
      <c r="V21" s="47">
        <v>545</v>
      </c>
      <c r="W21" s="47">
        <v>-188</v>
      </c>
      <c r="X21" s="47">
        <v>-648</v>
      </c>
      <c r="Y21" s="47">
        <v>-63</v>
      </c>
      <c r="Z21" s="47">
        <v>-288</v>
      </c>
      <c r="AA21" s="47">
        <f t="shared" si="0"/>
        <v>-2507</v>
      </c>
      <c r="AB21" s="47">
        <v>-3506</v>
      </c>
      <c r="AC21" s="47">
        <v>-977</v>
      </c>
      <c r="AD21" s="47">
        <v>-399</v>
      </c>
      <c r="AE21" s="47">
        <v>-1324.9094000000002</v>
      </c>
      <c r="AF21" s="47">
        <v>1118.9094000000002</v>
      </c>
      <c r="AG21" s="47">
        <v>-1582</v>
      </c>
      <c r="AH21" s="47">
        <v>-72.57687</v>
      </c>
      <c r="AI21" s="47">
        <v>-25.037479999999999</v>
      </c>
      <c r="AJ21" s="47">
        <v>-224.69114999999999</v>
      </c>
      <c r="AK21" s="47">
        <f t="shared" si="1"/>
        <v>-1046.4622700000004</v>
      </c>
      <c r="AL21" s="47">
        <f>-13601.96277-AL20</f>
        <v>-1368.7677700000004</v>
      </c>
      <c r="AM21" s="47">
        <v>-491.03514000000001</v>
      </c>
      <c r="AN21" s="47">
        <v>-376.02163000000064</v>
      </c>
      <c r="AO21" s="47">
        <v>71.155600000001243</v>
      </c>
      <c r="AP21" s="47">
        <v>-5464.0988300000008</v>
      </c>
      <c r="AQ21" s="47">
        <v>-6260</v>
      </c>
      <c r="AR21" s="47">
        <v>-37.849079999999994</v>
      </c>
      <c r="AS21" s="47">
        <v>-257</v>
      </c>
      <c r="AT21" s="47">
        <v>86</v>
      </c>
      <c r="AU21" s="47">
        <v>-1199.15092</v>
      </c>
      <c r="AV21" s="47">
        <v>-1408</v>
      </c>
      <c r="AW21" s="78">
        <v>-48</v>
      </c>
    </row>
    <row r="22" spans="2:49" s="21" customFormat="1" ht="19.899999999999999" customHeight="1" thickBot="1" x14ac:dyDescent="0.25">
      <c r="B22" s="5" t="s">
        <v>103</v>
      </c>
      <c r="C22" s="5" t="s">
        <v>104</v>
      </c>
      <c r="D22" s="48">
        <v>-14419</v>
      </c>
      <c r="E22" s="48">
        <v>-14607</v>
      </c>
      <c r="F22" s="48">
        <v>-13183</v>
      </c>
      <c r="G22" s="48">
        <v>-20167</v>
      </c>
      <c r="H22" s="48">
        <v>-62376</v>
      </c>
      <c r="I22" s="48">
        <v>-14067</v>
      </c>
      <c r="J22" s="48">
        <v>-22822</v>
      </c>
      <c r="K22" s="48">
        <v>-11804</v>
      </c>
      <c r="L22" s="48">
        <v>-15932</v>
      </c>
      <c r="M22" s="48">
        <v>-64625</v>
      </c>
      <c r="N22" s="48">
        <v>-14509</v>
      </c>
      <c r="O22" s="48">
        <v>-17743</v>
      </c>
      <c r="P22" s="48">
        <v>-14404</v>
      </c>
      <c r="Q22" s="48">
        <v>-16616</v>
      </c>
      <c r="R22" s="48">
        <v>-63272</v>
      </c>
      <c r="S22" s="48">
        <v>-16678</v>
      </c>
      <c r="T22" s="48">
        <v>-12351</v>
      </c>
      <c r="U22" s="48">
        <v>-10186</v>
      </c>
      <c r="V22" s="48">
        <v>-15436</v>
      </c>
      <c r="W22" s="48">
        <v>-54653</v>
      </c>
      <c r="X22" s="48">
        <v>-14078</v>
      </c>
      <c r="Y22" s="48">
        <v>-4432</v>
      </c>
      <c r="Z22" s="48">
        <v>-16330</v>
      </c>
      <c r="AA22" s="48">
        <f t="shared" si="0"/>
        <v>25008</v>
      </c>
      <c r="AB22" s="48">
        <v>-9832</v>
      </c>
      <c r="AC22" s="48">
        <v>7102</v>
      </c>
      <c r="AD22" s="48">
        <v>3095</v>
      </c>
      <c r="AE22" s="48">
        <v>-6434</v>
      </c>
      <c r="AF22" s="48">
        <v>24452</v>
      </c>
      <c r="AG22" s="48">
        <f>SUM(AG16:AG21)</f>
        <v>28215</v>
      </c>
      <c r="AH22" s="48">
        <f>SUM(AH16:AH21)</f>
        <v>18036.222050000011</v>
      </c>
      <c r="AI22" s="48">
        <v>17475.349889999969</v>
      </c>
      <c r="AJ22" s="48">
        <f>SUM(AJ16:AJ21)</f>
        <v>10855.2549</v>
      </c>
      <c r="AK22" s="48">
        <f t="shared" ref="AK22:AM22" si="4">SUM(AK16:AK21)</f>
        <v>8693.7949700000136</v>
      </c>
      <c r="AL22" s="48">
        <f t="shared" si="4"/>
        <v>55060.62175999998</v>
      </c>
      <c r="AM22" s="48">
        <f t="shared" si="4"/>
        <v>13537.280649999993</v>
      </c>
      <c r="AN22" s="48">
        <v>10607.500389999997</v>
      </c>
      <c r="AO22" s="48">
        <v>-15120.613779999996</v>
      </c>
      <c r="AP22" s="48">
        <v>-16209.167259999995</v>
      </c>
      <c r="AQ22" s="48">
        <v>-7185</v>
      </c>
      <c r="AR22" s="48">
        <v>-14085.919459999988</v>
      </c>
      <c r="AS22" s="48">
        <v>-14637</v>
      </c>
      <c r="AT22" s="48">
        <v>-10727</v>
      </c>
      <c r="AU22" s="48">
        <f>SUM(AU16:AU21)</f>
        <v>-20143.614100000013</v>
      </c>
      <c r="AV22" s="48">
        <f>SUM(AV16:AV21)</f>
        <v>-59594</v>
      </c>
      <c r="AW22" s="77">
        <f>SUM(AW16:AW21)</f>
        <v>-9183</v>
      </c>
    </row>
    <row r="23" spans="2:49" s="21" customFormat="1" ht="19.899999999999999" customHeight="1" x14ac:dyDescent="0.2">
      <c r="B23" s="31" t="s">
        <v>105</v>
      </c>
      <c r="C23" s="31" t="s">
        <v>106</v>
      </c>
      <c r="D23" s="47">
        <v>1746</v>
      </c>
      <c r="E23" s="47">
        <v>2469</v>
      </c>
      <c r="F23" s="47">
        <v>423</v>
      </c>
      <c r="G23" s="47">
        <v>1794</v>
      </c>
      <c r="H23" s="47">
        <v>6432</v>
      </c>
      <c r="I23" s="47">
        <v>775</v>
      </c>
      <c r="J23" s="47">
        <v>411</v>
      </c>
      <c r="K23" s="47">
        <v>849</v>
      </c>
      <c r="L23" s="47">
        <v>-1120</v>
      </c>
      <c r="M23" s="47">
        <v>915</v>
      </c>
      <c r="N23" s="47">
        <v>211</v>
      </c>
      <c r="O23" s="47">
        <v>1159</v>
      </c>
      <c r="P23" s="47">
        <v>238</v>
      </c>
      <c r="Q23" s="47">
        <v>-961</v>
      </c>
      <c r="R23" s="47">
        <v>647</v>
      </c>
      <c r="S23" s="47">
        <v>483</v>
      </c>
      <c r="T23" s="47">
        <v>1690</v>
      </c>
      <c r="U23" s="47">
        <v>1417</v>
      </c>
      <c r="V23" s="47">
        <v>-3040</v>
      </c>
      <c r="W23" s="47">
        <v>550</v>
      </c>
      <c r="X23" s="47">
        <v>123</v>
      </c>
      <c r="Y23" s="47">
        <v>2267</v>
      </c>
      <c r="Z23" s="47">
        <v>975</v>
      </c>
      <c r="AA23" s="47">
        <f t="shared" si="0"/>
        <v>-2417</v>
      </c>
      <c r="AB23" s="47">
        <v>948</v>
      </c>
      <c r="AC23" s="47">
        <v>960</v>
      </c>
      <c r="AD23" s="47">
        <v>2560</v>
      </c>
      <c r="AE23" s="47">
        <v>1951.9515999999987</v>
      </c>
      <c r="AF23" s="47">
        <v>-5184.9515999999985</v>
      </c>
      <c r="AG23" s="47">
        <v>287</v>
      </c>
      <c r="AH23" s="47">
        <v>219.10416999999998</v>
      </c>
      <c r="AI23" s="47">
        <v>211.71388999999996</v>
      </c>
      <c r="AJ23" s="47">
        <v>275.34220000000005</v>
      </c>
      <c r="AK23" s="47">
        <f t="shared" si="1"/>
        <v>147.68186000000003</v>
      </c>
      <c r="AL23" s="47">
        <v>853.84212000000002</v>
      </c>
      <c r="AM23" s="47">
        <v>5454.8330999999998</v>
      </c>
      <c r="AN23" s="47">
        <v>983.93565999999964</v>
      </c>
      <c r="AO23" s="47">
        <v>-863.3180799999991</v>
      </c>
      <c r="AP23" s="47">
        <v>3109.5493200000001</v>
      </c>
      <c r="AQ23" s="47">
        <v>8685</v>
      </c>
      <c r="AR23" s="47">
        <v>369</v>
      </c>
      <c r="AS23" s="47">
        <v>60</v>
      </c>
      <c r="AT23" s="47">
        <v>136</v>
      </c>
      <c r="AU23" s="47">
        <v>130</v>
      </c>
      <c r="AV23" s="47">
        <v>695</v>
      </c>
      <c r="AW23" s="78">
        <v>77</v>
      </c>
    </row>
    <row r="24" spans="2:49" s="21" customFormat="1" ht="19.899999999999999" customHeight="1" x14ac:dyDescent="0.2">
      <c r="B24" s="31" t="s">
        <v>107</v>
      </c>
      <c r="C24" s="31" t="s">
        <v>108</v>
      </c>
      <c r="D24" s="47">
        <v>-178</v>
      </c>
      <c r="E24" s="47">
        <v>-380</v>
      </c>
      <c r="F24" s="47">
        <v>-471</v>
      </c>
      <c r="G24" s="47">
        <v>-914</v>
      </c>
      <c r="H24" s="47">
        <v>-1943</v>
      </c>
      <c r="I24" s="47">
        <v>-1057</v>
      </c>
      <c r="J24" s="47">
        <v>-4422</v>
      </c>
      <c r="K24" s="47">
        <v>-149</v>
      </c>
      <c r="L24" s="47">
        <v>468</v>
      </c>
      <c r="M24" s="47">
        <v>-5160</v>
      </c>
      <c r="N24" s="47">
        <v>-687</v>
      </c>
      <c r="O24" s="47">
        <v>-127</v>
      </c>
      <c r="P24" s="47">
        <v>-2567</v>
      </c>
      <c r="Q24" s="47">
        <v>2268</v>
      </c>
      <c r="R24" s="47">
        <v>-1113</v>
      </c>
      <c r="S24" s="47">
        <v>-3650</v>
      </c>
      <c r="T24" s="47">
        <v>-322</v>
      </c>
      <c r="U24" s="47">
        <v>-350</v>
      </c>
      <c r="V24" s="47">
        <v>2653</v>
      </c>
      <c r="W24" s="47">
        <v>-1669</v>
      </c>
      <c r="X24" s="47">
        <v>-3120</v>
      </c>
      <c r="Y24" s="47">
        <v>-332</v>
      </c>
      <c r="Z24" s="47">
        <v>-276</v>
      </c>
      <c r="AA24" s="47">
        <f t="shared" si="0"/>
        <v>2357</v>
      </c>
      <c r="AB24" s="47">
        <v>-1371</v>
      </c>
      <c r="AC24" s="47">
        <v>-620</v>
      </c>
      <c r="AD24" s="47">
        <v>-536</v>
      </c>
      <c r="AE24" s="47">
        <v>-579.83587999999997</v>
      </c>
      <c r="AF24" s="47">
        <v>-4726.1641200000004</v>
      </c>
      <c r="AG24" s="47">
        <v>-6462</v>
      </c>
      <c r="AH24" s="47">
        <v>-1785.3779200000001</v>
      </c>
      <c r="AI24" s="47">
        <v>-2443.4799400000002</v>
      </c>
      <c r="AJ24" s="47">
        <v>-274.75335000000001</v>
      </c>
      <c r="AK24" s="47">
        <f t="shared" si="1"/>
        <v>-1516.3957999999993</v>
      </c>
      <c r="AL24" s="47">
        <v>-6020.0070099999994</v>
      </c>
      <c r="AM24" s="47">
        <v>-1451.55648</v>
      </c>
      <c r="AN24" s="47">
        <v>-1300.3305699999999</v>
      </c>
      <c r="AO24" s="47">
        <v>-308.24067999999988</v>
      </c>
      <c r="AP24" s="47">
        <v>-88.872270000000299</v>
      </c>
      <c r="AQ24" s="47">
        <v>-3149</v>
      </c>
      <c r="AR24" s="47">
        <v>-1538</v>
      </c>
      <c r="AS24" s="47">
        <v>-841</v>
      </c>
      <c r="AT24" s="47">
        <v>-162</v>
      </c>
      <c r="AU24" s="47">
        <v>-1174</v>
      </c>
      <c r="AV24" s="47">
        <v>-3715</v>
      </c>
      <c r="AW24" s="78">
        <v>-632</v>
      </c>
    </row>
    <row r="25" spans="2:49" s="21" customFormat="1" ht="19.899999999999999" customHeight="1" thickBot="1" x14ac:dyDescent="0.25">
      <c r="B25" s="5" t="s">
        <v>109</v>
      </c>
      <c r="C25" s="5" t="s">
        <v>110</v>
      </c>
      <c r="D25" s="48">
        <v>-12851</v>
      </c>
      <c r="E25" s="48">
        <v>-12518</v>
      </c>
      <c r="F25" s="48">
        <v>-13231</v>
      </c>
      <c r="G25" s="48">
        <v>-19287</v>
      </c>
      <c r="H25" s="48">
        <v>-57887</v>
      </c>
      <c r="I25" s="48">
        <v>-14349</v>
      </c>
      <c r="J25" s="48">
        <v>-26833</v>
      </c>
      <c r="K25" s="48">
        <v>-11104</v>
      </c>
      <c r="L25" s="48">
        <v>-16584</v>
      </c>
      <c r="M25" s="48">
        <v>-68870</v>
      </c>
      <c r="N25" s="48">
        <v>-14985</v>
      </c>
      <c r="O25" s="48">
        <v>-16711</v>
      </c>
      <c r="P25" s="48">
        <v>-16733</v>
      </c>
      <c r="Q25" s="48">
        <v>-15309</v>
      </c>
      <c r="R25" s="48">
        <v>-63738</v>
      </c>
      <c r="S25" s="48">
        <v>-19845</v>
      </c>
      <c r="T25" s="48">
        <v>-10983</v>
      </c>
      <c r="U25" s="48">
        <v>-9119</v>
      </c>
      <c r="V25" s="48">
        <v>-15824</v>
      </c>
      <c r="W25" s="48">
        <v>-55772</v>
      </c>
      <c r="X25" s="48">
        <v>-17075</v>
      </c>
      <c r="Y25" s="48">
        <v>-2497</v>
      </c>
      <c r="Z25" s="48">
        <v>-15631</v>
      </c>
      <c r="AA25" s="48">
        <f t="shared" si="0"/>
        <v>24948</v>
      </c>
      <c r="AB25" s="48">
        <v>-10255</v>
      </c>
      <c r="AC25" s="48">
        <v>7442</v>
      </c>
      <c r="AD25" s="48">
        <v>5118</v>
      </c>
      <c r="AE25" s="48">
        <v>-5061</v>
      </c>
      <c r="AF25" s="48">
        <v>14541</v>
      </c>
      <c r="AG25" s="48">
        <f>AG22+AG23+AG24</f>
        <v>22040</v>
      </c>
      <c r="AH25" s="48">
        <f>AH22+AH23+AH24</f>
        <v>16469.948300000011</v>
      </c>
      <c r="AI25" s="48">
        <v>15243.583839999967</v>
      </c>
      <c r="AJ25" s="48">
        <f>SUM(AJ22:AJ24)</f>
        <v>10855.843749999998</v>
      </c>
      <c r="AK25" s="48">
        <f t="shared" ref="AK25:AM25" si="5">SUM(AK22:AK24)</f>
        <v>7325.0810300000148</v>
      </c>
      <c r="AL25" s="48">
        <f t="shared" si="5"/>
        <v>49894.45686999998</v>
      </c>
      <c r="AM25" s="48">
        <f t="shared" si="5"/>
        <v>17540.557269999994</v>
      </c>
      <c r="AN25" s="48">
        <v>10291.105479999997</v>
      </c>
      <c r="AO25" s="48">
        <v>-16292.172539999996</v>
      </c>
      <c r="AP25" s="48">
        <v>-13188.490209999994</v>
      </c>
      <c r="AQ25" s="48">
        <v>-1649</v>
      </c>
      <c r="AR25" s="48">
        <v>-15254.919459999988</v>
      </c>
      <c r="AS25" s="48">
        <v>-15418</v>
      </c>
      <c r="AT25" s="48">
        <v>-10753</v>
      </c>
      <c r="AU25" s="48">
        <f>SUM(AU22:AU24)</f>
        <v>-21187.614100000013</v>
      </c>
      <c r="AV25" s="48">
        <f>SUM(AV22:AV24)</f>
        <v>-62614</v>
      </c>
      <c r="AW25" s="77">
        <f>SUM(AW22:AW24)</f>
        <v>-9738</v>
      </c>
    </row>
    <row r="26" spans="2:49" s="21" customFormat="1" ht="19.899999999999999" customHeight="1" x14ac:dyDescent="0.2">
      <c r="B26" s="31" t="s">
        <v>111</v>
      </c>
      <c r="C26" s="31" t="s">
        <v>112</v>
      </c>
      <c r="D26" s="54">
        <v>0</v>
      </c>
      <c r="E26" s="54">
        <v>0</v>
      </c>
      <c r="F26" s="54">
        <v>0</v>
      </c>
      <c r="G26" s="54">
        <v>0</v>
      </c>
      <c r="H26" s="54">
        <v>0</v>
      </c>
      <c r="I26" s="54">
        <v>0</v>
      </c>
      <c r="J26" s="54">
        <v>0</v>
      </c>
      <c r="K26" s="54">
        <v>0</v>
      </c>
      <c r="L26" s="54">
        <v>0</v>
      </c>
      <c r="M26" s="54">
        <v>0</v>
      </c>
      <c r="N26" s="54">
        <v>0</v>
      </c>
      <c r="O26" s="54">
        <v>0</v>
      </c>
      <c r="P26" s="54">
        <v>0</v>
      </c>
      <c r="Q26" s="54">
        <v>0</v>
      </c>
      <c r="R26" s="54">
        <v>0</v>
      </c>
      <c r="S26" s="54">
        <v>0</v>
      </c>
      <c r="T26" s="54">
        <v>0</v>
      </c>
      <c r="U26" s="54">
        <v>0</v>
      </c>
      <c r="V26" s="54">
        <v>0</v>
      </c>
      <c r="W26" s="54">
        <v>0</v>
      </c>
      <c r="X26" s="54">
        <v>0</v>
      </c>
      <c r="Y26" s="54">
        <v>0</v>
      </c>
      <c r="Z26" s="54">
        <v>0</v>
      </c>
      <c r="AA26" s="47">
        <f t="shared" si="0"/>
        <v>12158</v>
      </c>
      <c r="AB26" s="47">
        <v>12158</v>
      </c>
      <c r="AC26" s="54">
        <v>0</v>
      </c>
      <c r="AD26" s="54">
        <v>0</v>
      </c>
      <c r="AE26" s="54">
        <v>0</v>
      </c>
      <c r="AF26" s="47">
        <v>1152</v>
      </c>
      <c r="AG26" s="47">
        <v>1152</v>
      </c>
      <c r="AH26" s="54">
        <v>0</v>
      </c>
      <c r="AI26" s="54">
        <v>0</v>
      </c>
      <c r="AJ26" s="54">
        <v>0</v>
      </c>
      <c r="AK26" s="47">
        <f t="shared" si="1"/>
        <v>-8625.2199999999993</v>
      </c>
      <c r="AL26" s="47">
        <v>-8625.2199999999993</v>
      </c>
      <c r="AM26" s="54">
        <v>0</v>
      </c>
      <c r="AN26" s="54">
        <v>0</v>
      </c>
      <c r="AO26" s="54">
        <v>0</v>
      </c>
      <c r="AP26" s="47">
        <v>-4685.0410000000002</v>
      </c>
      <c r="AQ26" s="47">
        <v>-4685.0410000000002</v>
      </c>
      <c r="AR26" s="54">
        <v>0</v>
      </c>
      <c r="AS26" s="54">
        <v>0</v>
      </c>
      <c r="AT26" s="54">
        <v>0</v>
      </c>
      <c r="AU26" s="54">
        <v>0</v>
      </c>
      <c r="AV26" s="54">
        <v>0</v>
      </c>
      <c r="AW26" s="74">
        <v>0</v>
      </c>
    </row>
    <row r="27" spans="2:49" s="23" customFormat="1" ht="19.899999999999999" customHeight="1" thickBot="1" x14ac:dyDescent="0.25">
      <c r="B27" s="5" t="s">
        <v>113</v>
      </c>
      <c r="C27" s="5" t="s">
        <v>114</v>
      </c>
      <c r="D27" s="48">
        <v>-12851</v>
      </c>
      <c r="E27" s="48">
        <v>-12518</v>
      </c>
      <c r="F27" s="48">
        <v>-13231</v>
      </c>
      <c r="G27" s="48">
        <v>-19287</v>
      </c>
      <c r="H27" s="48">
        <v>-57887</v>
      </c>
      <c r="I27" s="48">
        <v>-14349</v>
      </c>
      <c r="J27" s="48">
        <v>-26833</v>
      </c>
      <c r="K27" s="48">
        <v>-11104</v>
      </c>
      <c r="L27" s="48">
        <v>-16584</v>
      </c>
      <c r="M27" s="48">
        <v>-68870</v>
      </c>
      <c r="N27" s="48">
        <v>-14985</v>
      </c>
      <c r="O27" s="48">
        <v>-16711</v>
      </c>
      <c r="P27" s="48">
        <v>-16733</v>
      </c>
      <c r="Q27" s="48">
        <v>-15309</v>
      </c>
      <c r="R27" s="48">
        <v>-63738</v>
      </c>
      <c r="S27" s="48">
        <v>-19845</v>
      </c>
      <c r="T27" s="48">
        <v>-10983</v>
      </c>
      <c r="U27" s="48">
        <v>-9119</v>
      </c>
      <c r="V27" s="48">
        <v>-15824</v>
      </c>
      <c r="W27" s="48">
        <v>-55772</v>
      </c>
      <c r="X27" s="48">
        <v>-17075</v>
      </c>
      <c r="Y27" s="48">
        <v>-2497</v>
      </c>
      <c r="Z27" s="48">
        <v>-15631</v>
      </c>
      <c r="AA27" s="48">
        <f t="shared" si="0"/>
        <v>37106</v>
      </c>
      <c r="AB27" s="48">
        <v>1903</v>
      </c>
      <c r="AC27" s="48">
        <v>7442</v>
      </c>
      <c r="AD27" s="48">
        <v>5118</v>
      </c>
      <c r="AE27" s="48">
        <v>-5061</v>
      </c>
      <c r="AF27" s="48">
        <v>15693</v>
      </c>
      <c r="AG27" s="48">
        <f>AG25+AG26</f>
        <v>23192</v>
      </c>
      <c r="AH27" s="48">
        <f>AH25-AH26</f>
        <v>16469.948300000011</v>
      </c>
      <c r="AI27" s="48">
        <v>15243.583839999967</v>
      </c>
      <c r="AJ27" s="48">
        <f>SUM(AJ25:AJ26)</f>
        <v>10855.843749999998</v>
      </c>
      <c r="AK27" s="48">
        <f t="shared" ref="AK27:AM27" si="6">SUM(AK25:AK26)</f>
        <v>-1300.1389699999845</v>
      </c>
      <c r="AL27" s="48">
        <f t="shared" si="6"/>
        <v>41269.236869999979</v>
      </c>
      <c r="AM27" s="48">
        <f t="shared" si="6"/>
        <v>17540.557269999994</v>
      </c>
      <c r="AN27" s="48">
        <v>10291.105479999997</v>
      </c>
      <c r="AO27" s="48">
        <v>-16292.172539999996</v>
      </c>
      <c r="AP27" s="48">
        <v>-17873.531209999994</v>
      </c>
      <c r="AQ27" s="48">
        <v>-6334.0410000000002</v>
      </c>
      <c r="AR27" s="48">
        <v>-15254.919459999988</v>
      </c>
      <c r="AS27" s="48">
        <v>-15418</v>
      </c>
      <c r="AT27" s="48">
        <v>-10753</v>
      </c>
      <c r="AU27" s="48">
        <f>SUM(AU25:AU26)</f>
        <v>-21187.614100000013</v>
      </c>
      <c r="AV27" s="48">
        <f>SUM(AV25:AV26)</f>
        <v>-62614</v>
      </c>
      <c r="AW27" s="77">
        <f>SUM(AW25:AW26)</f>
        <v>-9738</v>
      </c>
    </row>
    <row r="28" spans="2:49" s="23" customFormat="1" ht="19.899999999999999" customHeight="1" thickBot="1" x14ac:dyDescent="0.25">
      <c r="B28" s="5" t="s">
        <v>115</v>
      </c>
      <c r="C28" s="5" t="s">
        <v>116</v>
      </c>
      <c r="D28" s="56">
        <v>0</v>
      </c>
      <c r="E28" s="56">
        <v>0</v>
      </c>
      <c r="F28" s="56">
        <v>0</v>
      </c>
      <c r="G28" s="56">
        <v>0</v>
      </c>
      <c r="H28" s="56">
        <v>0</v>
      </c>
      <c r="I28" s="56">
        <v>0</v>
      </c>
      <c r="J28" s="56">
        <v>0</v>
      </c>
      <c r="K28" s="56">
        <v>0</v>
      </c>
      <c r="L28" s="56">
        <v>0</v>
      </c>
      <c r="M28" s="56">
        <v>0</v>
      </c>
      <c r="N28" s="56">
        <v>0</v>
      </c>
      <c r="O28" s="56">
        <v>0</v>
      </c>
      <c r="P28" s="56">
        <v>0</v>
      </c>
      <c r="Q28" s="56">
        <v>0</v>
      </c>
      <c r="R28" s="56">
        <v>0</v>
      </c>
      <c r="S28" s="56">
        <v>0</v>
      </c>
      <c r="T28" s="56">
        <v>0</v>
      </c>
      <c r="U28" s="56">
        <v>0</v>
      </c>
      <c r="V28" s="56">
        <v>0</v>
      </c>
      <c r="W28" s="56">
        <v>0</v>
      </c>
      <c r="X28" s="56">
        <v>0</v>
      </c>
      <c r="Y28" s="56">
        <v>0</v>
      </c>
      <c r="Z28" s="56">
        <v>0</v>
      </c>
      <c r="AA28" s="56">
        <f t="shared" si="0"/>
        <v>0</v>
      </c>
      <c r="AB28" s="56">
        <v>0</v>
      </c>
      <c r="AC28" s="56">
        <v>0</v>
      </c>
      <c r="AD28" s="56">
        <v>0</v>
      </c>
      <c r="AE28" s="56">
        <v>0</v>
      </c>
      <c r="AF28" s="56">
        <v>0</v>
      </c>
      <c r="AG28" s="56">
        <v>0</v>
      </c>
      <c r="AH28" s="56">
        <v>0</v>
      </c>
      <c r="AI28" s="56">
        <v>0</v>
      </c>
      <c r="AJ28" s="56">
        <v>0</v>
      </c>
      <c r="AK28" s="56">
        <v>0</v>
      </c>
      <c r="AL28" s="56">
        <v>0</v>
      </c>
      <c r="AM28" s="56">
        <v>0</v>
      </c>
      <c r="AN28" s="56">
        <v>0</v>
      </c>
      <c r="AO28" s="56">
        <v>0</v>
      </c>
      <c r="AP28" s="56">
        <v>0</v>
      </c>
      <c r="AQ28" s="56">
        <v>0</v>
      </c>
      <c r="AR28" s="56">
        <v>0</v>
      </c>
      <c r="AS28" s="56">
        <v>0</v>
      </c>
      <c r="AT28" s="56">
        <v>0</v>
      </c>
      <c r="AU28" s="56">
        <v>0</v>
      </c>
      <c r="AV28" s="56">
        <v>0</v>
      </c>
      <c r="AW28" s="79">
        <v>0</v>
      </c>
    </row>
    <row r="29" spans="2:49" s="23" customFormat="1" ht="19.899999999999999" customHeight="1" x14ac:dyDescent="0.2">
      <c r="B29" s="38" t="s">
        <v>117</v>
      </c>
      <c r="C29" s="38" t="s">
        <v>118</v>
      </c>
      <c r="D29" s="49">
        <v>-12851</v>
      </c>
      <c r="E29" s="49">
        <v>-12518</v>
      </c>
      <c r="F29" s="49">
        <v>-13231</v>
      </c>
      <c r="G29" s="49">
        <v>-19287</v>
      </c>
      <c r="H29" s="49">
        <v>-57887</v>
      </c>
      <c r="I29" s="49">
        <v>-14349</v>
      </c>
      <c r="J29" s="49">
        <v>-26833</v>
      </c>
      <c r="K29" s="49">
        <v>-11104</v>
      </c>
      <c r="L29" s="49">
        <v>-16584</v>
      </c>
      <c r="M29" s="49">
        <v>-68870</v>
      </c>
      <c r="N29" s="49">
        <v>-14985</v>
      </c>
      <c r="O29" s="49">
        <v>-16711</v>
      </c>
      <c r="P29" s="49">
        <v>-16733</v>
      </c>
      <c r="Q29" s="49">
        <v>-15309</v>
      </c>
      <c r="R29" s="49">
        <v>-63738</v>
      </c>
      <c r="S29" s="49">
        <v>-19845</v>
      </c>
      <c r="T29" s="49">
        <v>-10983</v>
      </c>
      <c r="U29" s="49">
        <v>-9119</v>
      </c>
      <c r="V29" s="49">
        <v>-15825</v>
      </c>
      <c r="W29" s="49">
        <v>-55772</v>
      </c>
      <c r="X29" s="49">
        <v>-17075</v>
      </c>
      <c r="Y29" s="49">
        <v>-2497</v>
      </c>
      <c r="Z29" s="49">
        <v>-15631</v>
      </c>
      <c r="AA29" s="49">
        <f t="shared" si="0"/>
        <v>37106</v>
      </c>
      <c r="AB29" s="49">
        <v>1903</v>
      </c>
      <c r="AC29" s="49">
        <v>7442</v>
      </c>
      <c r="AD29" s="49">
        <v>5118</v>
      </c>
      <c r="AE29" s="49">
        <v>-5061</v>
      </c>
      <c r="AF29" s="49">
        <v>15693</v>
      </c>
      <c r="AG29" s="49">
        <f>AG27+AG28</f>
        <v>23192</v>
      </c>
      <c r="AH29" s="49">
        <f>AH27+AH28</f>
        <v>16469.948300000011</v>
      </c>
      <c r="AI29" s="49">
        <v>15243.583839999967</v>
      </c>
      <c r="AJ29" s="49">
        <f>SUM(AJ27:AJ28)</f>
        <v>10855.843749999998</v>
      </c>
      <c r="AK29" s="49">
        <f t="shared" ref="AK29:AM29" si="7">SUM(AK27:AK28)</f>
        <v>-1300.1389699999845</v>
      </c>
      <c r="AL29" s="49">
        <f t="shared" si="7"/>
        <v>41269.236869999979</v>
      </c>
      <c r="AM29" s="49">
        <f t="shared" si="7"/>
        <v>17540.557269999994</v>
      </c>
      <c r="AN29" s="49">
        <v>10291.105479999997</v>
      </c>
      <c r="AO29" s="49">
        <v>-16292.172539999996</v>
      </c>
      <c r="AP29" s="49">
        <v>-17873.531209999994</v>
      </c>
      <c r="AQ29" s="49">
        <v>-6334.0410000000002</v>
      </c>
      <c r="AR29" s="49">
        <v>-15254.919459999988</v>
      </c>
      <c r="AS29" s="49">
        <v>-15418</v>
      </c>
      <c r="AT29" s="49">
        <v>-10753</v>
      </c>
      <c r="AU29" s="49">
        <f>SUM(AU27:AU28)</f>
        <v>-21187.614100000013</v>
      </c>
      <c r="AV29" s="49">
        <f>SUM(AV27:AV28)</f>
        <v>-62614</v>
      </c>
      <c r="AW29" s="80">
        <f>SUM(AW27:AW28)</f>
        <v>-9738</v>
      </c>
    </row>
    <row r="30" spans="2:49" s="21" customFormat="1" ht="25.9" customHeight="1" thickBot="1" x14ac:dyDescent="0.25">
      <c r="B30" s="39" t="s">
        <v>119</v>
      </c>
      <c r="C30" s="39" t="s">
        <v>120</v>
      </c>
      <c r="D30" s="52">
        <v>-1.1000000000000001</v>
      </c>
      <c r="E30" s="52">
        <v>-1.06</v>
      </c>
      <c r="F30" s="52">
        <v>-1.1200000000000001</v>
      </c>
      <c r="G30" s="48"/>
      <c r="H30" s="52">
        <v>-4.91</v>
      </c>
      <c r="I30" s="52">
        <v>-1.22</v>
      </c>
      <c r="J30" s="52">
        <v>-2.0499999999999998</v>
      </c>
      <c r="K30" s="52">
        <v>-0.95</v>
      </c>
      <c r="L30" s="52"/>
      <c r="M30" s="52">
        <v>-5.26</v>
      </c>
      <c r="N30" s="52">
        <v>-1.0900000000000001</v>
      </c>
      <c r="O30" s="52">
        <v>-1.22</v>
      </c>
      <c r="P30" s="52">
        <v>-1.22</v>
      </c>
      <c r="Q30" s="52"/>
      <c r="R30" s="52">
        <v>-4.6399999999999997</v>
      </c>
      <c r="S30" s="52">
        <v>-1.45</v>
      </c>
      <c r="T30" s="52">
        <v>-0.8</v>
      </c>
      <c r="U30" s="52">
        <v>-0.66</v>
      </c>
      <c r="V30" s="52"/>
      <c r="W30" s="52">
        <v>-4.0599999999999996</v>
      </c>
      <c r="X30" s="52">
        <v>-1.24</v>
      </c>
      <c r="Y30" s="52">
        <v>-0.15</v>
      </c>
      <c r="Z30" s="52">
        <v>-0.97</v>
      </c>
      <c r="AA30" s="52"/>
      <c r="AB30" s="52">
        <v>0.12</v>
      </c>
      <c r="AC30" s="52">
        <v>0.46</v>
      </c>
      <c r="AD30" s="52">
        <v>0.32</v>
      </c>
      <c r="AE30" s="52">
        <v>-0.31</v>
      </c>
      <c r="AF30" s="52"/>
      <c r="AG30" s="52">
        <v>1.43</v>
      </c>
      <c r="AH30" s="52">
        <v>1.0190560095964456</v>
      </c>
      <c r="AI30" s="52">
        <v>0.94</v>
      </c>
      <c r="AJ30" s="52">
        <v>0.67</v>
      </c>
      <c r="AK30" s="52"/>
      <c r="AL30" s="52">
        <v>2.5534218818504217</v>
      </c>
      <c r="AM30" s="52">
        <v>1.06</v>
      </c>
      <c r="AN30" s="52">
        <v>0.63673903805677456</v>
      </c>
      <c r="AO30" s="52">
        <v>-1.01</v>
      </c>
      <c r="AP30" s="52">
        <v>-1.0786685938645215</v>
      </c>
      <c r="AQ30" s="52">
        <v>-0.39192955580774702</v>
      </c>
      <c r="AR30" s="52">
        <v>-0.94388413029164242</v>
      </c>
      <c r="AS30" s="52">
        <v>-0.95</v>
      </c>
      <c r="AT30" s="52">
        <v>-0.67</v>
      </c>
      <c r="AU30" s="52"/>
      <c r="AV30" s="52">
        <v>-3.87</v>
      </c>
      <c r="AW30" s="81">
        <v>-0.6</v>
      </c>
    </row>
    <row r="31" spans="2:49" s="21" customFormat="1" ht="14.65" customHeight="1" x14ac:dyDescent="0.2"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AW31" s="82"/>
    </row>
    <row r="32" spans="2:49" s="21" customFormat="1" x14ac:dyDescent="0.2"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T32" s="59"/>
      <c r="AU32" s="59"/>
      <c r="AV32" s="59"/>
      <c r="AW32" s="83"/>
    </row>
    <row r="33" spans="2:49" ht="48" x14ac:dyDescent="0.2">
      <c r="B33" s="60" t="s">
        <v>121</v>
      </c>
      <c r="C33" s="60" t="s">
        <v>122</v>
      </c>
      <c r="AW33" s="70"/>
    </row>
  </sheetData>
  <mergeCells count="13">
    <mergeCell ref="AV3:AV5"/>
    <mergeCell ref="AQ3:AQ5"/>
    <mergeCell ref="AL3:AL5"/>
    <mergeCell ref="AG3:AG5"/>
    <mergeCell ref="B3:B5"/>
    <mergeCell ref="R3:R5"/>
    <mergeCell ref="W3:W5"/>
    <mergeCell ref="AB3:AB5"/>
    <mergeCell ref="C3:C5"/>
    <mergeCell ref="H3:H5"/>
    <mergeCell ref="G3:G5"/>
    <mergeCell ref="L3:L5"/>
    <mergeCell ref="M3:M5"/>
  </mergeCells>
  <phoneticPr fontId="4" type="noConversion"/>
  <pageMargins left="0.7" right="0.7" top="0.75" bottom="0.75" header="0.3" footer="0.3"/>
  <pageSetup paperSize="9" orientation="portrait" r:id="rId1"/>
  <ignoredErrors>
    <ignoredError sqref="AK9:AK11 AK13:AK14 AK17:AK21 AK23:AK24 AK26:AK29 AK6:AK7" formulaRange="1"/>
    <ignoredError sqref="AK12 AK16 AK22 AK25" formula="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8B6477-A985-4E93-801B-6D36B1797086}">
  <dimension ref="B1:AO63"/>
  <sheetViews>
    <sheetView showGridLines="0" zoomScale="80" zoomScaleNormal="80" workbookViewId="0">
      <pane xSplit="3" ySplit="5" topLeftCell="AC43" activePane="bottomRight" state="frozen"/>
      <selection pane="topRight" activeCell="C1" sqref="C1"/>
      <selection pane="bottomLeft" activeCell="A5" sqref="A5"/>
      <selection pane="bottomRight" activeCell="AN60" sqref="AN60"/>
    </sheetView>
  </sheetViews>
  <sheetFormatPr defaultColWidth="8.7109375" defaultRowHeight="12" x14ac:dyDescent="0.25"/>
  <cols>
    <col min="1" max="1" width="4.28515625" style="7" customWidth="1"/>
    <col min="2" max="2" width="80.7109375" style="9" customWidth="1"/>
    <col min="3" max="3" width="72.7109375" style="9" bestFit="1" customWidth="1"/>
    <col min="4" max="26" width="15.7109375" style="7" customWidth="1"/>
    <col min="27" max="27" width="10.5703125" style="7" customWidth="1"/>
    <col min="28" max="29" width="15.7109375" style="7" customWidth="1"/>
    <col min="30" max="30" width="10.5703125" style="7" customWidth="1"/>
    <col min="31" max="31" width="8.7109375" style="7"/>
    <col min="32" max="37" width="10.5703125" style="7" customWidth="1"/>
    <col min="38" max="38" width="12.42578125" style="7" customWidth="1"/>
    <col min="39" max="39" width="10.42578125" style="7" customWidth="1"/>
    <col min="40" max="40" width="11.7109375" style="7" customWidth="1"/>
    <col min="41" max="16384" width="8.7109375" style="7"/>
  </cols>
  <sheetData>
    <row r="1" spans="2:41" ht="15" customHeight="1" x14ac:dyDescent="0.25">
      <c r="AN1" s="84"/>
    </row>
    <row r="2" spans="2:41" ht="36.6" customHeight="1" x14ac:dyDescent="0.25">
      <c r="B2" s="41" t="s">
        <v>123</v>
      </c>
      <c r="C2" s="41" t="s">
        <v>124</v>
      </c>
      <c r="D2" s="41"/>
      <c r="E2" s="41"/>
      <c r="F2" s="6"/>
      <c r="G2" s="6"/>
      <c r="H2" s="41"/>
      <c r="I2" s="41"/>
      <c r="J2" s="41"/>
      <c r="K2" s="41"/>
      <c r="L2" s="41"/>
      <c r="M2" s="41"/>
      <c r="N2" s="41"/>
      <c r="O2" s="6"/>
      <c r="S2" s="8"/>
      <c r="AN2" s="84"/>
    </row>
    <row r="3" spans="2:41" ht="36.6" customHeight="1" x14ac:dyDescent="0.25">
      <c r="B3" s="41"/>
      <c r="C3" s="41"/>
      <c r="D3" s="41"/>
      <c r="E3" s="45"/>
      <c r="F3" s="6"/>
      <c r="G3" s="6"/>
      <c r="H3" s="41"/>
      <c r="I3" s="41"/>
      <c r="J3" s="41"/>
      <c r="K3" s="41"/>
      <c r="L3" s="41"/>
      <c r="M3" s="41"/>
      <c r="N3" s="41"/>
      <c r="O3" s="6"/>
      <c r="S3" s="8"/>
      <c r="AN3" s="84"/>
    </row>
    <row r="4" spans="2:41" x14ac:dyDescent="0.25">
      <c r="D4" s="44"/>
      <c r="E4" s="44"/>
      <c r="F4" s="8"/>
      <c r="G4" s="8"/>
      <c r="H4" s="44"/>
      <c r="I4" s="44"/>
      <c r="J4" s="44"/>
      <c r="K4" s="44"/>
      <c r="O4" s="6"/>
      <c r="S4" s="8"/>
      <c r="AN4" s="84"/>
    </row>
    <row r="5" spans="2:41" ht="53.25" customHeight="1" thickBot="1" x14ac:dyDescent="0.3">
      <c r="B5" s="5" t="s">
        <v>125</v>
      </c>
      <c r="C5" s="5" t="s">
        <v>126</v>
      </c>
      <c r="D5" s="15" t="s">
        <v>44</v>
      </c>
      <c r="E5" s="15" t="s">
        <v>127</v>
      </c>
      <c r="F5" s="15" t="s">
        <v>128</v>
      </c>
      <c r="G5" s="15">
        <v>2017</v>
      </c>
      <c r="H5" s="15" t="s">
        <v>48</v>
      </c>
      <c r="I5" s="15" t="s">
        <v>129</v>
      </c>
      <c r="J5" s="15" t="s">
        <v>130</v>
      </c>
      <c r="K5" s="15">
        <v>2018</v>
      </c>
      <c r="L5" s="15" t="s">
        <v>51</v>
      </c>
      <c r="M5" s="15" t="s">
        <v>131</v>
      </c>
      <c r="N5" s="15" t="s">
        <v>132</v>
      </c>
      <c r="O5" s="15">
        <v>2019</v>
      </c>
      <c r="P5" s="15" t="s">
        <v>55</v>
      </c>
      <c r="Q5" s="15" t="s">
        <v>133</v>
      </c>
      <c r="R5" s="15" t="s">
        <v>134</v>
      </c>
      <c r="S5" s="15">
        <v>2020</v>
      </c>
      <c r="T5" s="15" t="s">
        <v>59</v>
      </c>
      <c r="U5" s="15" t="s">
        <v>135</v>
      </c>
      <c r="V5" s="15" t="s">
        <v>136</v>
      </c>
      <c r="W5" s="15">
        <v>2021</v>
      </c>
      <c r="X5" s="15" t="s">
        <v>63</v>
      </c>
      <c r="Y5" s="15" t="s">
        <v>137</v>
      </c>
      <c r="Z5" s="15" t="s">
        <v>138</v>
      </c>
      <c r="AA5" s="15">
        <v>2022</v>
      </c>
      <c r="AB5" s="15" t="s">
        <v>67</v>
      </c>
      <c r="AC5" s="15" t="s">
        <v>139</v>
      </c>
      <c r="AD5" s="15" t="s">
        <v>140</v>
      </c>
      <c r="AE5" s="15">
        <v>2023</v>
      </c>
      <c r="AF5" s="15" t="s">
        <v>71</v>
      </c>
      <c r="AG5" s="15" t="s">
        <v>141</v>
      </c>
      <c r="AH5" s="15" t="s">
        <v>142</v>
      </c>
      <c r="AI5" s="15">
        <v>2024</v>
      </c>
      <c r="AJ5" s="15" t="s">
        <v>346</v>
      </c>
      <c r="AK5" s="15" t="s">
        <v>347</v>
      </c>
      <c r="AL5" s="15" t="s">
        <v>350</v>
      </c>
      <c r="AM5" s="15">
        <v>2025</v>
      </c>
      <c r="AN5" s="73" t="s">
        <v>362</v>
      </c>
    </row>
    <row r="6" spans="2:41" s="10" customFormat="1" ht="19.899999999999999" customHeight="1" thickBot="1" x14ac:dyDescent="0.3">
      <c r="B6" s="18" t="s">
        <v>143</v>
      </c>
      <c r="C6" s="18" t="s">
        <v>144</v>
      </c>
      <c r="D6" s="48">
        <v>-12851</v>
      </c>
      <c r="E6" s="48">
        <v>-25369</v>
      </c>
      <c r="F6" s="48">
        <v>-38600</v>
      </c>
      <c r="G6" s="48">
        <v>-57887</v>
      </c>
      <c r="H6" s="48">
        <v>-14349</v>
      </c>
      <c r="I6" s="48">
        <v>-41182</v>
      </c>
      <c r="J6" s="48">
        <v>-52286</v>
      </c>
      <c r="K6" s="48">
        <v>-68870</v>
      </c>
      <c r="L6" s="48">
        <v>-14985</v>
      </c>
      <c r="M6" s="48">
        <v>-31696</v>
      </c>
      <c r="N6" s="48">
        <v>-48429</v>
      </c>
      <c r="O6" s="48">
        <v>-63738</v>
      </c>
      <c r="P6" s="48">
        <v>-19845</v>
      </c>
      <c r="Q6" s="48">
        <v>-30829</v>
      </c>
      <c r="R6" s="48">
        <v>-39948</v>
      </c>
      <c r="S6" s="48">
        <v>-55772</v>
      </c>
      <c r="T6" s="48">
        <v>-17075</v>
      </c>
      <c r="U6" s="48">
        <v>-19572</v>
      </c>
      <c r="V6" s="48">
        <v>-35203</v>
      </c>
      <c r="W6" s="48">
        <v>1903</v>
      </c>
      <c r="X6" s="48">
        <v>7442</v>
      </c>
      <c r="Y6" s="48">
        <v>12560</v>
      </c>
      <c r="Z6" s="48">
        <v>7499</v>
      </c>
      <c r="AA6" s="48">
        <v>23192</v>
      </c>
      <c r="AB6" s="48">
        <v>16469.948300000004</v>
      </c>
      <c r="AC6" s="48">
        <v>31713.532139999981</v>
      </c>
      <c r="AD6" s="48">
        <v>42569.375890000003</v>
      </c>
      <c r="AE6" s="48">
        <v>41269.236869999993</v>
      </c>
      <c r="AF6" s="48">
        <v>17540.557269999994</v>
      </c>
      <c r="AG6" s="48">
        <v>27831.741179999997</v>
      </c>
      <c r="AH6" s="48">
        <v>11539.490210000004</v>
      </c>
      <c r="AI6" s="48">
        <v>-6334</v>
      </c>
      <c r="AJ6" s="48">
        <v>-15254.919459999988</v>
      </c>
      <c r="AK6" s="48">
        <v>-30673</v>
      </c>
      <c r="AL6" s="48">
        <v>-41425</v>
      </c>
      <c r="AM6" s="48">
        <f>'COMPREHENSIVE INCOME'!AV27</f>
        <v>-62614</v>
      </c>
      <c r="AN6" s="77">
        <f>'COMPREHENSIVE INCOME'!AW27</f>
        <v>-9738</v>
      </c>
    </row>
    <row r="7" spans="2:41" ht="19.899999999999999" customHeight="1" thickBot="1" x14ac:dyDescent="0.3">
      <c r="B7" s="5" t="s">
        <v>145</v>
      </c>
      <c r="C7" s="5" t="s">
        <v>146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8"/>
      <c r="AN7" s="77"/>
    </row>
    <row r="8" spans="2:41" s="11" customFormat="1" ht="19.899999999999999" customHeight="1" x14ac:dyDescent="0.25">
      <c r="B8" s="29" t="s">
        <v>147</v>
      </c>
      <c r="C8" s="29" t="s">
        <v>148</v>
      </c>
      <c r="D8" s="51">
        <v>1769</v>
      </c>
      <c r="E8" s="51">
        <v>3681</v>
      </c>
      <c r="F8" s="51">
        <v>5810</v>
      </c>
      <c r="G8" s="51">
        <v>8045</v>
      </c>
      <c r="H8" s="51">
        <v>2251</v>
      </c>
      <c r="I8" s="51">
        <v>5116</v>
      </c>
      <c r="J8" s="51">
        <v>7832</v>
      </c>
      <c r="K8" s="51">
        <v>10662</v>
      </c>
      <c r="L8" s="51">
        <v>2703</v>
      </c>
      <c r="M8" s="51">
        <v>5516</v>
      </c>
      <c r="N8" s="51">
        <v>8287</v>
      </c>
      <c r="O8" s="51">
        <v>11110</v>
      </c>
      <c r="P8" s="51">
        <v>2667</v>
      </c>
      <c r="Q8" s="51">
        <v>5277</v>
      </c>
      <c r="R8" s="51">
        <v>7545</v>
      </c>
      <c r="S8" s="51">
        <v>9829</v>
      </c>
      <c r="T8" s="51">
        <v>2182</v>
      </c>
      <c r="U8" s="51">
        <v>4327</v>
      </c>
      <c r="V8" s="51">
        <v>6441</v>
      </c>
      <c r="W8" s="51">
        <v>8846</v>
      </c>
      <c r="X8" s="51">
        <v>2533</v>
      </c>
      <c r="Y8" s="51">
        <v>5057</v>
      </c>
      <c r="Z8" s="51">
        <v>7067</v>
      </c>
      <c r="AA8" s="51">
        <v>8977</v>
      </c>
      <c r="AB8" s="51">
        <v>1790</v>
      </c>
      <c r="AC8" s="51">
        <v>3509</v>
      </c>
      <c r="AD8" s="51">
        <v>5485</v>
      </c>
      <c r="AE8" s="51">
        <v>7200</v>
      </c>
      <c r="AF8" s="51">
        <v>1962</v>
      </c>
      <c r="AG8" s="51">
        <v>4210</v>
      </c>
      <c r="AH8" s="51">
        <v>6443</v>
      </c>
      <c r="AI8" s="51">
        <v>8703</v>
      </c>
      <c r="AJ8" s="51">
        <v>2405</v>
      </c>
      <c r="AK8" s="51">
        <v>4793</v>
      </c>
      <c r="AL8" s="51">
        <v>7108</v>
      </c>
      <c r="AM8" s="51">
        <v>9095</v>
      </c>
      <c r="AN8" s="85">
        <v>2203</v>
      </c>
      <c r="AO8" s="61"/>
    </row>
    <row r="9" spans="2:41" s="11" customFormat="1" ht="19.899999999999999" customHeight="1" x14ac:dyDescent="0.25">
      <c r="B9" s="30" t="s">
        <v>149</v>
      </c>
      <c r="C9" s="30" t="s">
        <v>150</v>
      </c>
      <c r="D9" s="46">
        <v>-14</v>
      </c>
      <c r="E9" s="46">
        <v>-27</v>
      </c>
      <c r="F9" s="46">
        <v>-31</v>
      </c>
      <c r="G9" s="46">
        <v>-31</v>
      </c>
      <c r="H9" s="46">
        <v>-1</v>
      </c>
      <c r="I9" s="46">
        <v>-412</v>
      </c>
      <c r="J9" s="46">
        <v>-658</v>
      </c>
      <c r="K9" s="46">
        <v>-915</v>
      </c>
      <c r="L9" s="46">
        <v>-211</v>
      </c>
      <c r="M9" s="46">
        <v>-378</v>
      </c>
      <c r="N9" s="46">
        <v>-507</v>
      </c>
      <c r="O9" s="46">
        <v>-582</v>
      </c>
      <c r="P9" s="46">
        <v>-44</v>
      </c>
      <c r="Q9" s="46">
        <v>-33</v>
      </c>
      <c r="R9" s="46">
        <v>-34</v>
      </c>
      <c r="S9" s="46">
        <v>-34</v>
      </c>
      <c r="T9" s="55">
        <v>0</v>
      </c>
      <c r="U9" s="55">
        <v>0</v>
      </c>
      <c r="V9" s="55">
        <v>0</v>
      </c>
      <c r="W9" s="46">
        <v>-40</v>
      </c>
      <c r="X9" s="46">
        <v>-61</v>
      </c>
      <c r="Y9" s="46">
        <v>-79</v>
      </c>
      <c r="Z9" s="46">
        <v>-111</v>
      </c>
      <c r="AA9" s="46">
        <v>-156</v>
      </c>
      <c r="AB9" s="46">
        <v>-193</v>
      </c>
      <c r="AC9" s="46">
        <v>-395</v>
      </c>
      <c r="AD9" s="46">
        <v>-557</v>
      </c>
      <c r="AE9" s="46">
        <v>-718</v>
      </c>
      <c r="AF9" s="46">
        <v>-274</v>
      </c>
      <c r="AG9" s="46">
        <v>-608</v>
      </c>
      <c r="AH9" s="46">
        <v>-914</v>
      </c>
      <c r="AI9" s="46">
        <v>-1199</v>
      </c>
      <c r="AJ9" s="46">
        <v>-228</v>
      </c>
      <c r="AK9" s="46">
        <v>-344</v>
      </c>
      <c r="AL9" s="46">
        <v>-397</v>
      </c>
      <c r="AM9" s="46">
        <v>-432</v>
      </c>
      <c r="AN9" s="75">
        <v>-22</v>
      </c>
    </row>
    <row r="10" spans="2:41" s="11" customFormat="1" ht="19.899999999999999" customHeight="1" x14ac:dyDescent="0.25">
      <c r="B10" s="30" t="s">
        <v>151</v>
      </c>
      <c r="C10" s="31" t="s">
        <v>152</v>
      </c>
      <c r="D10" s="47">
        <v>178</v>
      </c>
      <c r="E10" s="47">
        <v>469</v>
      </c>
      <c r="F10" s="47">
        <v>958</v>
      </c>
      <c r="G10" s="47">
        <v>1720</v>
      </c>
      <c r="H10" s="47">
        <v>831</v>
      </c>
      <c r="I10" s="47">
        <v>1814</v>
      </c>
      <c r="J10" s="47">
        <v>1931</v>
      </c>
      <c r="K10" s="47">
        <v>1923</v>
      </c>
      <c r="L10" s="47">
        <v>100</v>
      </c>
      <c r="M10" s="47">
        <v>233</v>
      </c>
      <c r="N10" s="47">
        <v>372</v>
      </c>
      <c r="O10" s="47">
        <v>751</v>
      </c>
      <c r="P10" s="47">
        <v>281</v>
      </c>
      <c r="Q10" s="47">
        <v>538</v>
      </c>
      <c r="R10" s="47">
        <v>863</v>
      </c>
      <c r="S10" s="47">
        <v>1668</v>
      </c>
      <c r="T10" s="47">
        <v>414</v>
      </c>
      <c r="U10" s="47">
        <v>671</v>
      </c>
      <c r="V10" s="47">
        <v>947</v>
      </c>
      <c r="W10" s="47">
        <v>921</v>
      </c>
      <c r="X10" s="47">
        <v>338</v>
      </c>
      <c r="Y10" s="47">
        <v>817</v>
      </c>
      <c r="Z10" s="47">
        <v>1147</v>
      </c>
      <c r="AA10" s="47">
        <v>1566</v>
      </c>
      <c r="AB10" s="47">
        <v>201</v>
      </c>
      <c r="AC10" s="47">
        <v>418</v>
      </c>
      <c r="AD10" s="47">
        <v>611</v>
      </c>
      <c r="AE10" s="47">
        <v>1038</v>
      </c>
      <c r="AF10" s="47">
        <v>1369</v>
      </c>
      <c r="AG10" s="47">
        <v>2626</v>
      </c>
      <c r="AH10" s="47">
        <v>2832</v>
      </c>
      <c r="AI10" s="47">
        <v>3074</v>
      </c>
      <c r="AJ10" s="47">
        <v>225</v>
      </c>
      <c r="AK10" s="47">
        <v>450</v>
      </c>
      <c r="AL10" s="47">
        <v>672</v>
      </c>
      <c r="AM10" s="47">
        <v>767</v>
      </c>
      <c r="AN10" s="78">
        <v>453</v>
      </c>
    </row>
    <row r="11" spans="2:41" s="11" customFormat="1" ht="19.899999999999999" customHeight="1" x14ac:dyDescent="0.25">
      <c r="B11" s="31" t="s">
        <v>153</v>
      </c>
      <c r="C11" s="31" t="s">
        <v>154</v>
      </c>
      <c r="D11" s="55">
        <v>0</v>
      </c>
      <c r="E11" s="47">
        <v>-967</v>
      </c>
      <c r="F11" s="47">
        <v>-1456</v>
      </c>
      <c r="G11" s="47">
        <v>-1945</v>
      </c>
      <c r="H11" s="47">
        <v>-489</v>
      </c>
      <c r="I11" s="47">
        <v>-978</v>
      </c>
      <c r="J11" s="47">
        <v>-1468</v>
      </c>
      <c r="K11" s="47">
        <v>-1994</v>
      </c>
      <c r="L11" s="47">
        <v>-574</v>
      </c>
      <c r="M11" s="47">
        <v>-991</v>
      </c>
      <c r="N11" s="47">
        <v>-1335</v>
      </c>
      <c r="O11" s="47">
        <v>-2029</v>
      </c>
      <c r="P11" s="47">
        <v>-493</v>
      </c>
      <c r="Q11" s="47">
        <v>-935</v>
      </c>
      <c r="R11" s="47">
        <v>-1254</v>
      </c>
      <c r="S11" s="47">
        <v>-1572</v>
      </c>
      <c r="T11" s="47">
        <v>-318</v>
      </c>
      <c r="U11" s="47">
        <v>-635</v>
      </c>
      <c r="V11" s="47">
        <v>-953</v>
      </c>
      <c r="W11" s="47">
        <v>-1259</v>
      </c>
      <c r="X11" s="47">
        <v>-318</v>
      </c>
      <c r="Y11" s="47">
        <v>-635</v>
      </c>
      <c r="Z11" s="47">
        <v>-741</v>
      </c>
      <c r="AA11" s="47">
        <v>-811</v>
      </c>
      <c r="AB11" s="47">
        <v>-57</v>
      </c>
      <c r="AC11" s="47">
        <v>-114</v>
      </c>
      <c r="AD11" s="47">
        <v>-170</v>
      </c>
      <c r="AE11" s="47">
        <v>-247</v>
      </c>
      <c r="AF11" s="47">
        <v>-56</v>
      </c>
      <c r="AG11" s="47">
        <v>-112</v>
      </c>
      <c r="AH11" s="47">
        <v>-168</v>
      </c>
      <c r="AI11" s="47">
        <v>-224</v>
      </c>
      <c r="AJ11" s="47">
        <v>-56</v>
      </c>
      <c r="AK11" s="47">
        <v>-111</v>
      </c>
      <c r="AL11" s="47">
        <v>-163</v>
      </c>
      <c r="AM11" s="47">
        <v>-216</v>
      </c>
      <c r="AN11" s="78">
        <v>-52</v>
      </c>
    </row>
    <row r="12" spans="2:41" s="11" customFormat="1" ht="19.899999999999999" customHeight="1" x14ac:dyDescent="0.25">
      <c r="B12" s="31" t="s">
        <v>155</v>
      </c>
      <c r="C12" s="31" t="s">
        <v>156</v>
      </c>
      <c r="D12" s="55">
        <v>0</v>
      </c>
      <c r="E12" s="55">
        <v>0</v>
      </c>
      <c r="F12" s="55">
        <v>0</v>
      </c>
      <c r="G12" s="55">
        <v>0</v>
      </c>
      <c r="H12" s="55">
        <v>0</v>
      </c>
      <c r="I12" s="55">
        <v>0</v>
      </c>
      <c r="J12" s="55">
        <v>0</v>
      </c>
      <c r="K12" s="55">
        <v>0</v>
      </c>
      <c r="L12" s="55">
        <v>0</v>
      </c>
      <c r="M12" s="55">
        <v>0</v>
      </c>
      <c r="N12" s="55">
        <v>0</v>
      </c>
      <c r="O12" s="55">
        <v>0</v>
      </c>
      <c r="P12" s="55">
        <v>0</v>
      </c>
      <c r="Q12" s="55">
        <v>0</v>
      </c>
      <c r="R12" s="55">
        <v>0</v>
      </c>
      <c r="S12" s="55">
        <v>0</v>
      </c>
      <c r="T12" s="55">
        <v>0</v>
      </c>
      <c r="U12" s="55">
        <v>0</v>
      </c>
      <c r="V12" s="55">
        <v>0</v>
      </c>
      <c r="W12" s="55">
        <v>0</v>
      </c>
      <c r="X12" s="55">
        <v>0</v>
      </c>
      <c r="Y12" s="55">
        <v>0</v>
      </c>
      <c r="Z12" s="55">
        <v>0</v>
      </c>
      <c r="AA12" s="55">
        <v>0</v>
      </c>
      <c r="AB12" s="55">
        <v>0</v>
      </c>
      <c r="AC12" s="55">
        <v>0</v>
      </c>
      <c r="AD12" s="55">
        <v>0</v>
      </c>
      <c r="AE12" s="47">
        <v>-1321</v>
      </c>
      <c r="AF12" s="47">
        <v>191</v>
      </c>
      <c r="AG12" s="47">
        <v>510</v>
      </c>
      <c r="AH12" s="47">
        <v>236</v>
      </c>
      <c r="AI12" s="47">
        <v>236</v>
      </c>
      <c r="AJ12" s="55">
        <v>0</v>
      </c>
      <c r="AK12" s="55">
        <v>0</v>
      </c>
      <c r="AL12" s="55">
        <v>0</v>
      </c>
      <c r="AM12" s="55">
        <v>0</v>
      </c>
      <c r="AN12" s="76">
        <v>0</v>
      </c>
    </row>
    <row r="13" spans="2:41" s="11" customFormat="1" ht="19.899999999999999" customHeight="1" x14ac:dyDescent="0.25">
      <c r="B13" s="31" t="s">
        <v>363</v>
      </c>
      <c r="C13" s="31" t="s">
        <v>364</v>
      </c>
      <c r="D13" s="55">
        <v>0</v>
      </c>
      <c r="E13" s="55">
        <v>0</v>
      </c>
      <c r="F13" s="55">
        <v>0</v>
      </c>
      <c r="G13" s="55">
        <v>0</v>
      </c>
      <c r="H13" s="55">
        <v>0</v>
      </c>
      <c r="I13" s="55">
        <v>0</v>
      </c>
      <c r="J13" s="55">
        <v>0</v>
      </c>
      <c r="K13" s="55">
        <v>0</v>
      </c>
      <c r="L13" s="55">
        <v>0</v>
      </c>
      <c r="M13" s="55">
        <v>0</v>
      </c>
      <c r="N13" s="55">
        <v>0</v>
      </c>
      <c r="O13" s="55">
        <v>0</v>
      </c>
      <c r="P13" s="55">
        <v>0</v>
      </c>
      <c r="Q13" s="55">
        <v>0</v>
      </c>
      <c r="R13" s="55">
        <v>0</v>
      </c>
      <c r="S13" s="55">
        <v>0</v>
      </c>
      <c r="T13" s="55">
        <v>0</v>
      </c>
      <c r="U13" s="55">
        <v>0</v>
      </c>
      <c r="V13" s="55">
        <v>0</v>
      </c>
      <c r="W13" s="55">
        <v>0</v>
      </c>
      <c r="X13" s="55">
        <v>0</v>
      </c>
      <c r="Y13" s="55">
        <v>0</v>
      </c>
      <c r="Z13" s="55">
        <v>0</v>
      </c>
      <c r="AA13" s="55">
        <v>0</v>
      </c>
      <c r="AB13" s="55">
        <v>0</v>
      </c>
      <c r="AC13" s="55">
        <v>0</v>
      </c>
      <c r="AD13" s="55">
        <v>0</v>
      </c>
      <c r="AE13" s="76">
        <v>0</v>
      </c>
      <c r="AF13" s="76">
        <v>0</v>
      </c>
      <c r="AG13" s="76">
        <v>0</v>
      </c>
      <c r="AH13" s="76">
        <v>0</v>
      </c>
      <c r="AI13" s="76">
        <v>0</v>
      </c>
      <c r="AJ13" s="55">
        <v>0</v>
      </c>
      <c r="AK13" s="55">
        <v>0</v>
      </c>
      <c r="AL13" s="55">
        <v>0</v>
      </c>
      <c r="AM13" s="55">
        <v>0</v>
      </c>
      <c r="AN13" s="78">
        <v>-31</v>
      </c>
    </row>
    <row r="14" spans="2:41" s="11" customFormat="1" ht="19.899999999999999" customHeight="1" x14ac:dyDescent="0.25">
      <c r="B14" s="31" t="s">
        <v>157</v>
      </c>
      <c r="C14" s="43" t="s">
        <v>158</v>
      </c>
      <c r="D14" s="55">
        <v>0</v>
      </c>
      <c r="E14" s="55">
        <v>0</v>
      </c>
      <c r="F14" s="55">
        <v>0</v>
      </c>
      <c r="G14" s="47">
        <v>258</v>
      </c>
      <c r="H14" s="55">
        <v>0</v>
      </c>
      <c r="I14" s="55">
        <v>0</v>
      </c>
      <c r="J14" s="55">
        <v>0</v>
      </c>
      <c r="K14" s="55">
        <v>0</v>
      </c>
      <c r="L14" s="55">
        <v>0</v>
      </c>
      <c r="M14" s="55">
        <v>0</v>
      </c>
      <c r="N14" s="55">
        <v>0</v>
      </c>
      <c r="O14" s="55">
        <v>0</v>
      </c>
      <c r="P14" s="55">
        <v>0</v>
      </c>
      <c r="Q14" s="55">
        <v>0</v>
      </c>
      <c r="R14" s="55">
        <v>0</v>
      </c>
      <c r="S14" s="55">
        <v>0</v>
      </c>
      <c r="T14" s="55">
        <v>0</v>
      </c>
      <c r="U14" s="55">
        <v>0</v>
      </c>
      <c r="V14" s="55">
        <v>0</v>
      </c>
      <c r="W14" s="55">
        <v>0</v>
      </c>
      <c r="X14" s="55">
        <v>0</v>
      </c>
      <c r="Y14" s="55">
        <v>0</v>
      </c>
      <c r="Z14" s="55">
        <v>0</v>
      </c>
      <c r="AA14" s="55">
        <v>0</v>
      </c>
      <c r="AB14" s="55">
        <v>0</v>
      </c>
      <c r="AC14" s="55">
        <v>0</v>
      </c>
      <c r="AD14" s="55">
        <v>0</v>
      </c>
      <c r="AE14" s="55">
        <v>0</v>
      </c>
      <c r="AF14" s="55">
        <v>0</v>
      </c>
      <c r="AG14" s="55">
        <v>0</v>
      </c>
      <c r="AH14" s="55">
        <v>0</v>
      </c>
      <c r="AI14" s="55">
        <v>0</v>
      </c>
      <c r="AJ14" s="55">
        <v>0</v>
      </c>
      <c r="AK14" s="55">
        <v>0</v>
      </c>
      <c r="AL14" s="55">
        <v>0</v>
      </c>
      <c r="AM14" s="55">
        <v>0</v>
      </c>
      <c r="AN14" s="76">
        <v>0</v>
      </c>
    </row>
    <row r="15" spans="2:41" s="11" customFormat="1" ht="19.899999999999999" customHeight="1" x14ac:dyDescent="0.25">
      <c r="B15" s="30" t="s">
        <v>159</v>
      </c>
      <c r="C15" s="30" t="s">
        <v>160</v>
      </c>
      <c r="D15" s="55">
        <v>0</v>
      </c>
      <c r="E15" s="55">
        <v>0</v>
      </c>
      <c r="F15" s="55">
        <v>0</v>
      </c>
      <c r="G15" s="55">
        <v>0</v>
      </c>
      <c r="H15" s="55">
        <v>0</v>
      </c>
      <c r="I15" s="55">
        <v>0</v>
      </c>
      <c r="J15" s="55">
        <v>0</v>
      </c>
      <c r="K15" s="55">
        <v>0</v>
      </c>
      <c r="L15" s="46">
        <v>13</v>
      </c>
      <c r="M15" s="46">
        <v>13</v>
      </c>
      <c r="N15" s="46">
        <v>15</v>
      </c>
      <c r="O15" s="46">
        <v>13</v>
      </c>
      <c r="P15" s="46">
        <v>-1</v>
      </c>
      <c r="Q15" s="55">
        <v>0</v>
      </c>
      <c r="R15" s="55">
        <v>0</v>
      </c>
      <c r="S15" s="46">
        <v>-3</v>
      </c>
      <c r="T15" s="55">
        <v>0</v>
      </c>
      <c r="U15" s="55">
        <v>0</v>
      </c>
      <c r="V15" s="55">
        <v>0</v>
      </c>
      <c r="W15" s="46">
        <v>-13</v>
      </c>
      <c r="X15" s="55">
        <v>0</v>
      </c>
      <c r="Y15" s="55">
        <v>0</v>
      </c>
      <c r="Z15" s="55">
        <v>0</v>
      </c>
      <c r="AA15" s="46">
        <v>-142</v>
      </c>
      <c r="AB15" s="55">
        <v>0</v>
      </c>
      <c r="AC15" s="55">
        <v>0</v>
      </c>
      <c r="AD15" s="55">
        <v>0</v>
      </c>
      <c r="AE15" s="46">
        <v>-15</v>
      </c>
      <c r="AF15" s="46">
        <v>-44</v>
      </c>
      <c r="AG15" s="46">
        <v>-44</v>
      </c>
      <c r="AH15" s="46">
        <v>-44</v>
      </c>
      <c r="AI15" s="46">
        <v>-44</v>
      </c>
      <c r="AJ15" s="46">
        <v>-81</v>
      </c>
      <c r="AK15" s="46">
        <v>-81</v>
      </c>
      <c r="AL15" s="46">
        <v>-179</v>
      </c>
      <c r="AM15" s="46">
        <v>-97</v>
      </c>
      <c r="AN15" s="76">
        <v>0</v>
      </c>
    </row>
    <row r="16" spans="2:41" s="11" customFormat="1" ht="19.899999999999999" customHeight="1" x14ac:dyDescent="0.25">
      <c r="B16" s="31" t="s">
        <v>161</v>
      </c>
      <c r="C16" s="31" t="s">
        <v>162</v>
      </c>
      <c r="D16" s="55">
        <v>0</v>
      </c>
      <c r="E16" s="55">
        <v>0</v>
      </c>
      <c r="F16" s="55">
        <v>0</v>
      </c>
      <c r="G16" s="55">
        <v>0</v>
      </c>
      <c r="H16" s="55">
        <v>0</v>
      </c>
      <c r="I16" s="55">
        <v>0</v>
      </c>
      <c r="J16" s="55">
        <v>0</v>
      </c>
      <c r="K16" s="47">
        <v>714</v>
      </c>
      <c r="L16" s="47">
        <v>-24</v>
      </c>
      <c r="M16" s="47">
        <v>-13</v>
      </c>
      <c r="N16" s="47">
        <v>1</v>
      </c>
      <c r="O16" s="47">
        <v>18</v>
      </c>
      <c r="P16" s="47">
        <v>-16</v>
      </c>
      <c r="Q16" s="47">
        <v>-24</v>
      </c>
      <c r="R16" s="47">
        <v>-14</v>
      </c>
      <c r="S16" s="47">
        <v>-36</v>
      </c>
      <c r="T16" s="47">
        <v>76</v>
      </c>
      <c r="U16" s="47">
        <v>24</v>
      </c>
      <c r="V16" s="47">
        <v>29</v>
      </c>
      <c r="W16" s="47">
        <v>35</v>
      </c>
      <c r="X16" s="47">
        <v>2</v>
      </c>
      <c r="Y16" s="47">
        <v>2</v>
      </c>
      <c r="Z16" s="47">
        <v>2</v>
      </c>
      <c r="AA16" s="47">
        <v>2</v>
      </c>
      <c r="AB16" s="55">
        <v>0</v>
      </c>
      <c r="AC16" s="55">
        <v>0</v>
      </c>
      <c r="AD16" s="55">
        <v>0</v>
      </c>
      <c r="AE16" s="55">
        <v>0</v>
      </c>
      <c r="AF16" s="55">
        <v>0</v>
      </c>
      <c r="AG16" s="55">
        <v>0</v>
      </c>
      <c r="AH16" s="55">
        <v>0</v>
      </c>
      <c r="AI16" s="55">
        <v>0</v>
      </c>
      <c r="AJ16" s="55">
        <v>129</v>
      </c>
      <c r="AK16" s="55">
        <v>0</v>
      </c>
      <c r="AL16" s="55">
        <v>0</v>
      </c>
      <c r="AM16" s="55">
        <v>0</v>
      </c>
      <c r="AN16" s="76">
        <v>0</v>
      </c>
    </row>
    <row r="17" spans="2:40" s="11" customFormat="1" ht="19.899999999999999" customHeight="1" x14ac:dyDescent="0.25">
      <c r="B17" s="31" t="s">
        <v>163</v>
      </c>
      <c r="C17" s="31" t="s">
        <v>164</v>
      </c>
      <c r="D17" s="55">
        <v>0</v>
      </c>
      <c r="E17" s="55">
        <v>0</v>
      </c>
      <c r="F17" s="55">
        <v>0</v>
      </c>
      <c r="G17" s="55">
        <v>0</v>
      </c>
      <c r="H17" s="55">
        <v>0</v>
      </c>
      <c r="I17" s="55">
        <v>0</v>
      </c>
      <c r="J17" s="55">
        <v>0</v>
      </c>
      <c r="K17" s="55">
        <v>0</v>
      </c>
      <c r="L17" s="55">
        <v>0</v>
      </c>
      <c r="M17" s="55">
        <v>0</v>
      </c>
      <c r="N17" s="55">
        <v>0</v>
      </c>
      <c r="O17" s="55">
        <v>0</v>
      </c>
      <c r="P17" s="55">
        <v>0</v>
      </c>
      <c r="Q17" s="55">
        <v>0</v>
      </c>
      <c r="R17" s="55">
        <v>0</v>
      </c>
      <c r="S17" s="55">
        <v>0</v>
      </c>
      <c r="T17" s="55">
        <v>0</v>
      </c>
      <c r="U17" s="55">
        <v>0</v>
      </c>
      <c r="V17" s="55">
        <v>0</v>
      </c>
      <c r="W17" s="55">
        <v>0</v>
      </c>
      <c r="X17" s="55">
        <v>0</v>
      </c>
      <c r="Y17" s="55">
        <v>0</v>
      </c>
      <c r="Z17" s="55">
        <v>0</v>
      </c>
      <c r="AA17" s="55">
        <v>0</v>
      </c>
      <c r="AB17" s="55">
        <v>0</v>
      </c>
      <c r="AC17" s="55">
        <v>0</v>
      </c>
      <c r="AD17" s="55">
        <v>0</v>
      </c>
      <c r="AE17" s="47">
        <v>12233</v>
      </c>
      <c r="AF17" s="55">
        <v>0</v>
      </c>
      <c r="AG17" s="55">
        <v>0</v>
      </c>
      <c r="AH17" s="55">
        <v>0</v>
      </c>
      <c r="AI17" s="55">
        <v>0</v>
      </c>
      <c r="AJ17" s="55">
        <v>0</v>
      </c>
      <c r="AK17" s="55">
        <v>0</v>
      </c>
      <c r="AL17" s="55">
        <v>0</v>
      </c>
      <c r="AM17" s="47">
        <v>7991</v>
      </c>
      <c r="AN17" s="76">
        <v>0</v>
      </c>
    </row>
    <row r="18" spans="2:40" s="10" customFormat="1" ht="19.899999999999999" customHeight="1" x14ac:dyDescent="0.25">
      <c r="B18" s="31" t="s">
        <v>165</v>
      </c>
      <c r="C18" s="31" t="s">
        <v>166</v>
      </c>
      <c r="D18" s="55">
        <v>0</v>
      </c>
      <c r="E18" s="55">
        <v>0</v>
      </c>
      <c r="F18" s="55">
        <v>0</v>
      </c>
      <c r="G18" s="55">
        <v>0</v>
      </c>
      <c r="H18" s="55">
        <v>0</v>
      </c>
      <c r="I18" s="55">
        <v>0</v>
      </c>
      <c r="J18" s="55">
        <v>0</v>
      </c>
      <c r="K18" s="55">
        <v>0</v>
      </c>
      <c r="L18" s="55">
        <v>0</v>
      </c>
      <c r="M18" s="55">
        <v>0</v>
      </c>
      <c r="N18" s="55">
        <v>0</v>
      </c>
      <c r="O18" s="55">
        <v>0</v>
      </c>
      <c r="P18" s="55">
        <v>0</v>
      </c>
      <c r="Q18" s="47">
        <v>-412</v>
      </c>
      <c r="R18" s="47">
        <v>-670</v>
      </c>
      <c r="S18" s="47">
        <v>0</v>
      </c>
      <c r="T18" s="47">
        <v>-122</v>
      </c>
      <c r="U18" s="47">
        <v>49</v>
      </c>
      <c r="V18" s="47">
        <v>223</v>
      </c>
      <c r="W18" s="47">
        <v>-450</v>
      </c>
      <c r="X18" s="47">
        <v>-732</v>
      </c>
      <c r="Y18" s="47">
        <v>-789</v>
      </c>
      <c r="Z18" s="47">
        <v>-394</v>
      </c>
      <c r="AA18" s="47">
        <v>-655</v>
      </c>
      <c r="AB18" s="47">
        <v>-629</v>
      </c>
      <c r="AC18" s="47">
        <v>-619</v>
      </c>
      <c r="AD18" s="47">
        <v>-584</v>
      </c>
      <c r="AE18" s="47">
        <v>-520</v>
      </c>
      <c r="AF18" s="47">
        <v>-602</v>
      </c>
      <c r="AG18" s="47">
        <v>-645</v>
      </c>
      <c r="AH18" s="47">
        <v>-747</v>
      </c>
      <c r="AI18" s="47">
        <v>-594</v>
      </c>
      <c r="AJ18" s="47">
        <v>-453</v>
      </c>
      <c r="AK18" s="47">
        <v>-509</v>
      </c>
      <c r="AL18" s="47">
        <v>-425</v>
      </c>
      <c r="AM18" s="47">
        <v>-331</v>
      </c>
      <c r="AN18" s="78">
        <v>-276</v>
      </c>
    </row>
    <row r="19" spans="2:40" s="10" customFormat="1" ht="19.899999999999999" customHeight="1" x14ac:dyDescent="0.25">
      <c r="B19" s="31" t="s">
        <v>167</v>
      </c>
      <c r="C19" s="31" t="s">
        <v>168</v>
      </c>
      <c r="D19" s="55">
        <v>0</v>
      </c>
      <c r="E19" s="55">
        <v>0</v>
      </c>
      <c r="F19" s="55">
        <v>0</v>
      </c>
      <c r="G19" s="55">
        <v>0</v>
      </c>
      <c r="H19" s="55">
        <v>0</v>
      </c>
      <c r="I19" s="55">
        <v>0</v>
      </c>
      <c r="J19" s="55">
        <v>0</v>
      </c>
      <c r="K19" s="55">
        <v>0</v>
      </c>
      <c r="L19" s="55">
        <v>0</v>
      </c>
      <c r="M19" s="55">
        <v>0</v>
      </c>
      <c r="N19" s="55">
        <v>0</v>
      </c>
      <c r="O19" s="55">
        <v>0</v>
      </c>
      <c r="P19" s="55">
        <v>0</v>
      </c>
      <c r="Q19" s="55">
        <v>0</v>
      </c>
      <c r="R19" s="55">
        <v>0</v>
      </c>
      <c r="S19" s="55">
        <v>0</v>
      </c>
      <c r="T19" s="55">
        <v>0</v>
      </c>
      <c r="U19" s="55">
        <v>0</v>
      </c>
      <c r="V19" s="55">
        <v>0</v>
      </c>
      <c r="W19" s="55">
        <v>0</v>
      </c>
      <c r="X19" s="55">
        <v>0</v>
      </c>
      <c r="Y19" s="55">
        <v>0</v>
      </c>
      <c r="Z19" s="55">
        <v>0</v>
      </c>
      <c r="AA19" s="55">
        <v>0</v>
      </c>
      <c r="AB19" s="55">
        <v>0</v>
      </c>
      <c r="AC19" s="55">
        <v>0</v>
      </c>
      <c r="AD19" s="55">
        <v>0</v>
      </c>
      <c r="AE19" s="47">
        <v>-3383</v>
      </c>
      <c r="AF19" s="47">
        <v>274</v>
      </c>
      <c r="AG19" s="55">
        <v>0</v>
      </c>
      <c r="AH19" s="55">
        <v>0</v>
      </c>
      <c r="AI19" s="47">
        <v>274</v>
      </c>
      <c r="AJ19" s="55">
        <v>0</v>
      </c>
      <c r="AK19" s="55">
        <v>0</v>
      </c>
      <c r="AL19" s="55">
        <v>0</v>
      </c>
      <c r="AM19" s="55">
        <v>0</v>
      </c>
      <c r="AN19" s="76">
        <v>0</v>
      </c>
    </row>
    <row r="20" spans="2:40" s="10" customFormat="1" ht="19.899999999999999" customHeight="1" x14ac:dyDescent="0.25">
      <c r="B20" s="31" t="s">
        <v>169</v>
      </c>
      <c r="C20" s="31" t="s">
        <v>170</v>
      </c>
      <c r="D20" s="55">
        <v>0</v>
      </c>
      <c r="E20" s="55">
        <v>0</v>
      </c>
      <c r="F20" s="55">
        <v>0</v>
      </c>
      <c r="G20" s="55">
        <v>0</v>
      </c>
      <c r="H20" s="55">
        <v>0</v>
      </c>
      <c r="I20" s="55">
        <v>0</v>
      </c>
      <c r="J20" s="55">
        <v>0</v>
      </c>
      <c r="K20" s="55">
        <v>0</v>
      </c>
      <c r="L20" s="55">
        <v>0</v>
      </c>
      <c r="M20" s="55">
        <v>0</v>
      </c>
      <c r="N20" s="55">
        <v>0</v>
      </c>
      <c r="O20" s="55">
        <v>0</v>
      </c>
      <c r="P20" s="55">
        <v>0</v>
      </c>
      <c r="Q20" s="55">
        <v>0</v>
      </c>
      <c r="R20" s="55">
        <v>0</v>
      </c>
      <c r="S20" s="55">
        <v>0</v>
      </c>
      <c r="T20" s="55">
        <v>0</v>
      </c>
      <c r="U20" s="55">
        <v>0</v>
      </c>
      <c r="V20" s="55">
        <v>0</v>
      </c>
      <c r="W20" s="55">
        <v>0</v>
      </c>
      <c r="X20" s="55">
        <v>0</v>
      </c>
      <c r="Y20" s="55">
        <v>0</v>
      </c>
      <c r="Z20" s="55">
        <v>0</v>
      </c>
      <c r="AA20" s="55">
        <v>0</v>
      </c>
      <c r="AB20" s="55">
        <v>0</v>
      </c>
      <c r="AC20" s="55">
        <v>0</v>
      </c>
      <c r="AD20" s="55">
        <v>0</v>
      </c>
      <c r="AE20" s="47">
        <v>3093</v>
      </c>
      <c r="AF20" s="47">
        <v>1920</v>
      </c>
      <c r="AG20" s="47">
        <v>3143</v>
      </c>
      <c r="AH20" s="55">
        <v>0</v>
      </c>
      <c r="AI20" s="47">
        <v>3143</v>
      </c>
      <c r="AJ20" s="55">
        <v>0</v>
      </c>
      <c r="AK20" s="55">
        <v>0</v>
      </c>
      <c r="AL20" s="55">
        <v>0</v>
      </c>
      <c r="AM20" s="55">
        <v>0</v>
      </c>
      <c r="AN20" s="76">
        <v>0</v>
      </c>
    </row>
    <row r="21" spans="2:40" s="10" customFormat="1" ht="19.899999999999999" customHeight="1" x14ac:dyDescent="0.25">
      <c r="B21" s="32" t="s">
        <v>171</v>
      </c>
      <c r="C21" s="32" t="s">
        <v>172</v>
      </c>
      <c r="D21" s="55">
        <v>0</v>
      </c>
      <c r="E21" s="55">
        <v>0</v>
      </c>
      <c r="F21" s="55">
        <v>0</v>
      </c>
      <c r="G21" s="55">
        <v>0</v>
      </c>
      <c r="H21" s="55">
        <v>0</v>
      </c>
      <c r="I21" s="55">
        <v>0</v>
      </c>
      <c r="J21" s="55">
        <v>0</v>
      </c>
      <c r="K21" s="55">
        <v>0</v>
      </c>
      <c r="L21" s="55">
        <v>0</v>
      </c>
      <c r="M21" s="55">
        <v>0</v>
      </c>
      <c r="N21" s="55">
        <v>0</v>
      </c>
      <c r="O21" s="55">
        <v>0</v>
      </c>
      <c r="P21" s="55">
        <v>0</v>
      </c>
      <c r="Q21" s="55">
        <v>0</v>
      </c>
      <c r="R21" s="55">
        <v>0</v>
      </c>
      <c r="S21" s="55">
        <v>0</v>
      </c>
      <c r="T21" s="55">
        <v>0</v>
      </c>
      <c r="U21" s="55">
        <v>0</v>
      </c>
      <c r="V21" s="55">
        <v>0</v>
      </c>
      <c r="W21" s="55">
        <v>0</v>
      </c>
      <c r="X21" s="55">
        <v>0</v>
      </c>
      <c r="Y21" s="55">
        <v>0</v>
      </c>
      <c r="Z21" s="55">
        <v>0</v>
      </c>
      <c r="AA21" s="55">
        <v>0</v>
      </c>
      <c r="AB21" s="55">
        <v>0</v>
      </c>
      <c r="AC21" s="55">
        <v>0</v>
      </c>
      <c r="AD21" s="55">
        <v>0</v>
      </c>
      <c r="AE21" s="55">
        <v>0</v>
      </c>
      <c r="AF21" s="55">
        <v>0</v>
      </c>
      <c r="AG21" s="55">
        <v>0</v>
      </c>
      <c r="AH21" s="47">
        <v>3417</v>
      </c>
      <c r="AI21" s="55">
        <v>0</v>
      </c>
      <c r="AJ21" s="55">
        <v>0</v>
      </c>
      <c r="AK21" s="55">
        <v>0</v>
      </c>
      <c r="AL21" s="55">
        <v>0</v>
      </c>
      <c r="AM21" s="55">
        <v>0</v>
      </c>
      <c r="AN21" s="76">
        <v>0</v>
      </c>
    </row>
    <row r="22" spans="2:40" ht="19.899999999999999" customHeight="1" thickBot="1" x14ac:dyDescent="0.3">
      <c r="B22" s="5" t="s">
        <v>173</v>
      </c>
      <c r="C22" s="5" t="s">
        <v>174</v>
      </c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3"/>
      <c r="AC22" s="53"/>
      <c r="AD22" s="53"/>
      <c r="AE22" s="53"/>
      <c r="AF22" s="53"/>
      <c r="AG22" s="53" t="s">
        <v>175</v>
      </c>
      <c r="AH22" s="53" t="s">
        <v>175</v>
      </c>
      <c r="AI22" s="53"/>
      <c r="AJ22" s="53"/>
      <c r="AK22" s="53"/>
      <c r="AL22" s="53"/>
      <c r="AM22" s="53"/>
      <c r="AN22" s="86"/>
    </row>
    <row r="23" spans="2:40" ht="19.899999999999999" customHeight="1" x14ac:dyDescent="0.25">
      <c r="B23" s="32" t="s">
        <v>176</v>
      </c>
      <c r="C23" s="32" t="s">
        <v>177</v>
      </c>
      <c r="D23" s="50">
        <v>-1989</v>
      </c>
      <c r="E23" s="50">
        <v>-3276</v>
      </c>
      <c r="F23" s="50">
        <v>-4490</v>
      </c>
      <c r="G23" s="50">
        <v>-2927</v>
      </c>
      <c r="H23" s="50">
        <v>-1610</v>
      </c>
      <c r="I23" s="50">
        <v>-2431</v>
      </c>
      <c r="J23" s="50">
        <v>-2420</v>
      </c>
      <c r="K23" s="50">
        <v>-3139</v>
      </c>
      <c r="L23" s="50">
        <v>-23</v>
      </c>
      <c r="M23" s="50">
        <v>1348</v>
      </c>
      <c r="N23" s="50">
        <v>2433</v>
      </c>
      <c r="O23" s="50">
        <v>1492</v>
      </c>
      <c r="P23" s="50">
        <v>950</v>
      </c>
      <c r="Q23" s="50">
        <v>2745</v>
      </c>
      <c r="R23" s="50">
        <v>2744</v>
      </c>
      <c r="S23" s="50">
        <v>2830</v>
      </c>
      <c r="T23" s="50">
        <v>1688</v>
      </c>
      <c r="U23" s="50">
        <v>-5937</v>
      </c>
      <c r="V23" s="50">
        <v>-13429</v>
      </c>
      <c r="W23" s="50">
        <v>-2469</v>
      </c>
      <c r="X23" s="50">
        <v>-579</v>
      </c>
      <c r="Y23" s="50">
        <v>1357</v>
      </c>
      <c r="Z23" s="50">
        <v>1601</v>
      </c>
      <c r="AA23" s="50">
        <v>-32</v>
      </c>
      <c r="AB23" s="50">
        <v>277</v>
      </c>
      <c r="AC23" s="50">
        <v>838</v>
      </c>
      <c r="AD23" s="50">
        <v>728</v>
      </c>
      <c r="AE23" s="50">
        <v>1634</v>
      </c>
      <c r="AF23" s="50">
        <v>-440</v>
      </c>
      <c r="AG23" s="50">
        <v>-633</v>
      </c>
      <c r="AH23" s="50">
        <v>-840</v>
      </c>
      <c r="AI23" s="50">
        <v>4355</v>
      </c>
      <c r="AJ23" s="50">
        <v>-141</v>
      </c>
      <c r="AK23" s="50">
        <v>76</v>
      </c>
      <c r="AL23" s="50">
        <v>-17</v>
      </c>
      <c r="AM23" s="50">
        <v>1081</v>
      </c>
      <c r="AN23" s="87">
        <v>-72</v>
      </c>
    </row>
    <row r="24" spans="2:40" ht="19.899999999999999" customHeight="1" x14ac:dyDescent="0.25">
      <c r="B24" s="30" t="s">
        <v>178</v>
      </c>
      <c r="C24" s="30" t="s">
        <v>179</v>
      </c>
      <c r="D24" s="46">
        <v>1317</v>
      </c>
      <c r="E24" s="46">
        <v>-929</v>
      </c>
      <c r="F24" s="46">
        <v>-1063</v>
      </c>
      <c r="G24" s="46">
        <v>2182</v>
      </c>
      <c r="H24" s="46">
        <v>-2049</v>
      </c>
      <c r="I24" s="46">
        <v>-20118</v>
      </c>
      <c r="J24" s="46">
        <v>-3194</v>
      </c>
      <c r="K24" s="46">
        <v>-812</v>
      </c>
      <c r="L24" s="46">
        <v>-342</v>
      </c>
      <c r="M24" s="46">
        <v>-1596</v>
      </c>
      <c r="N24" s="46">
        <v>-512</v>
      </c>
      <c r="O24" s="46">
        <v>-223</v>
      </c>
      <c r="P24" s="46">
        <v>-574</v>
      </c>
      <c r="Q24" s="46">
        <v>1296</v>
      </c>
      <c r="R24" s="46">
        <v>471</v>
      </c>
      <c r="S24" s="46">
        <v>200</v>
      </c>
      <c r="T24" s="46">
        <v>-134479</v>
      </c>
      <c r="U24" s="46">
        <v>-63992</v>
      </c>
      <c r="V24" s="46">
        <v>-4643</v>
      </c>
      <c r="W24" s="46">
        <v>-16083</v>
      </c>
      <c r="X24" s="46">
        <v>-12476</v>
      </c>
      <c r="Y24" s="46">
        <v>1207</v>
      </c>
      <c r="Z24" s="46">
        <v>-70127</v>
      </c>
      <c r="AA24" s="46">
        <v>4456</v>
      </c>
      <c r="AB24" s="46">
        <v>4879</v>
      </c>
      <c r="AC24" s="46">
        <v>221</v>
      </c>
      <c r="AD24" s="46">
        <v>-4680</v>
      </c>
      <c r="AE24" s="46">
        <v>-18439</v>
      </c>
      <c r="AF24" s="46">
        <v>332</v>
      </c>
      <c r="AG24" s="46">
        <v>17115</v>
      </c>
      <c r="AH24" s="46">
        <v>30287</v>
      </c>
      <c r="AI24" s="46">
        <v>29577</v>
      </c>
      <c r="AJ24" s="46">
        <v>1369</v>
      </c>
      <c r="AK24" s="46">
        <v>668</v>
      </c>
      <c r="AL24" s="46">
        <v>67</v>
      </c>
      <c r="AM24" s="46">
        <v>-875</v>
      </c>
      <c r="AN24" s="75">
        <v>-1021</v>
      </c>
    </row>
    <row r="25" spans="2:40" ht="19.899999999999999" customHeight="1" x14ac:dyDescent="0.25">
      <c r="B25" s="30" t="s">
        <v>180</v>
      </c>
      <c r="C25" s="30" t="s">
        <v>181</v>
      </c>
      <c r="D25" s="46">
        <v>-108</v>
      </c>
      <c r="E25" s="46">
        <v>-26</v>
      </c>
      <c r="F25" s="46">
        <v>-35</v>
      </c>
      <c r="G25" s="46">
        <v>12</v>
      </c>
      <c r="H25" s="46">
        <v>-3268</v>
      </c>
      <c r="I25" s="46">
        <v>-141</v>
      </c>
      <c r="J25" s="46">
        <v>-216</v>
      </c>
      <c r="K25" s="46">
        <v>-711</v>
      </c>
      <c r="L25" s="46">
        <v>-5</v>
      </c>
      <c r="M25" s="46">
        <v>294</v>
      </c>
      <c r="N25" s="46">
        <v>-19</v>
      </c>
      <c r="O25" s="46">
        <v>158</v>
      </c>
      <c r="P25" s="46">
        <v>-38</v>
      </c>
      <c r="Q25" s="46">
        <v>203</v>
      </c>
      <c r="R25" s="46">
        <v>-76</v>
      </c>
      <c r="S25" s="46">
        <v>-81</v>
      </c>
      <c r="T25" s="46">
        <v>-2153</v>
      </c>
      <c r="U25" s="46">
        <v>334</v>
      </c>
      <c r="V25" s="46">
        <v>-189</v>
      </c>
      <c r="W25" s="46">
        <v>-17909</v>
      </c>
      <c r="X25" s="46">
        <v>-126</v>
      </c>
      <c r="Y25" s="46">
        <v>982</v>
      </c>
      <c r="Z25" s="46">
        <v>1567</v>
      </c>
      <c r="AA25" s="46">
        <v>-438</v>
      </c>
      <c r="AB25" s="46">
        <v>-2418</v>
      </c>
      <c r="AC25" s="46">
        <v>-1501</v>
      </c>
      <c r="AD25" s="46">
        <v>-1314</v>
      </c>
      <c r="AE25" s="46">
        <v>7389</v>
      </c>
      <c r="AF25" s="46">
        <v>179</v>
      </c>
      <c r="AG25" s="46">
        <v>1281</v>
      </c>
      <c r="AH25" s="46">
        <v>978</v>
      </c>
      <c r="AI25" s="46">
        <v>6086</v>
      </c>
      <c r="AJ25" s="46">
        <v>-1694</v>
      </c>
      <c r="AK25" s="46">
        <v>-343</v>
      </c>
      <c r="AL25" s="46">
        <v>-333</v>
      </c>
      <c r="AM25" s="46">
        <v>668</v>
      </c>
      <c r="AN25" s="75">
        <v>-222</v>
      </c>
    </row>
    <row r="26" spans="2:40" ht="19.899999999999999" customHeight="1" x14ac:dyDescent="0.25">
      <c r="B26" s="30" t="s">
        <v>182</v>
      </c>
      <c r="C26" s="30" t="s">
        <v>183</v>
      </c>
      <c r="D26" s="55">
        <v>0</v>
      </c>
      <c r="E26" s="55">
        <v>0</v>
      </c>
      <c r="F26" s="55">
        <v>0</v>
      </c>
      <c r="G26" s="55">
        <v>0</v>
      </c>
      <c r="H26" s="55">
        <v>0</v>
      </c>
      <c r="I26" s="55">
        <v>0</v>
      </c>
      <c r="J26" s="55">
        <v>0</v>
      </c>
      <c r="K26" s="55">
        <v>0</v>
      </c>
      <c r="L26" s="55">
        <v>0</v>
      </c>
      <c r="M26" s="55">
        <v>0</v>
      </c>
      <c r="N26" s="55">
        <v>0</v>
      </c>
      <c r="O26" s="55">
        <v>0</v>
      </c>
      <c r="P26" s="55">
        <v>0</v>
      </c>
      <c r="Q26" s="55">
        <v>0</v>
      </c>
      <c r="R26" s="55">
        <v>0</v>
      </c>
      <c r="S26" s="55">
        <v>0</v>
      </c>
      <c r="T26" s="55">
        <v>0</v>
      </c>
      <c r="U26" s="55">
        <v>0</v>
      </c>
      <c r="V26" s="55">
        <v>0</v>
      </c>
      <c r="W26" s="55">
        <v>0</v>
      </c>
      <c r="X26" s="55">
        <v>0</v>
      </c>
      <c r="Y26" s="55">
        <v>0</v>
      </c>
      <c r="Z26" s="55">
        <v>0</v>
      </c>
      <c r="AA26" s="55">
        <v>0</v>
      </c>
      <c r="AB26" s="55">
        <v>0</v>
      </c>
      <c r="AC26" s="55">
        <v>0</v>
      </c>
      <c r="AD26" s="46">
        <v>-44</v>
      </c>
      <c r="AE26" s="55">
        <v>0</v>
      </c>
      <c r="AF26" s="55">
        <v>0</v>
      </c>
      <c r="AG26" s="55">
        <v>0</v>
      </c>
      <c r="AH26" s="55">
        <v>0</v>
      </c>
      <c r="AI26" s="46">
        <v>-109</v>
      </c>
      <c r="AJ26" s="46">
        <v>109</v>
      </c>
      <c r="AK26" s="55">
        <v>109</v>
      </c>
      <c r="AL26" s="55">
        <v>109</v>
      </c>
      <c r="AM26" s="46">
        <v>109</v>
      </c>
      <c r="AN26" s="76">
        <v>0</v>
      </c>
    </row>
    <row r="27" spans="2:40" ht="19.899999999999999" customHeight="1" x14ac:dyDescent="0.25">
      <c r="B27" s="30" t="s">
        <v>184</v>
      </c>
      <c r="C27" s="30" t="s">
        <v>185</v>
      </c>
      <c r="D27" s="46">
        <v>-496</v>
      </c>
      <c r="E27" s="55">
        <v>0</v>
      </c>
      <c r="F27" s="55">
        <v>0</v>
      </c>
      <c r="G27" s="55">
        <v>0</v>
      </c>
      <c r="H27" s="55">
        <v>0</v>
      </c>
      <c r="I27" s="46">
        <v>14001</v>
      </c>
      <c r="J27" s="46">
        <v>13995</v>
      </c>
      <c r="K27" s="46">
        <v>14007</v>
      </c>
      <c r="L27" s="46">
        <v>0</v>
      </c>
      <c r="M27" s="46">
        <v>0</v>
      </c>
      <c r="N27" s="46">
        <v>0</v>
      </c>
      <c r="O27" s="46">
        <v>0</v>
      </c>
      <c r="P27" s="46">
        <v>0</v>
      </c>
      <c r="Q27" s="46">
        <v>0</v>
      </c>
      <c r="R27" s="46">
        <v>0</v>
      </c>
      <c r="S27" s="46">
        <v>0</v>
      </c>
      <c r="T27" s="46">
        <v>2029</v>
      </c>
      <c r="U27" s="46">
        <v>0</v>
      </c>
      <c r="V27" s="46">
        <v>0</v>
      </c>
      <c r="W27" s="46">
        <v>0</v>
      </c>
      <c r="X27" s="46">
        <v>87</v>
      </c>
      <c r="Y27" s="46">
        <v>78</v>
      </c>
      <c r="Z27" s="46">
        <v>2029</v>
      </c>
      <c r="AA27" s="46">
        <v>-2225</v>
      </c>
      <c r="AB27" s="46">
        <v>-5</v>
      </c>
      <c r="AC27" s="46">
        <v>-8</v>
      </c>
      <c r="AD27" s="46">
        <v>-13</v>
      </c>
      <c r="AE27" s="46">
        <v>-14</v>
      </c>
      <c r="AF27" s="46">
        <v>-6</v>
      </c>
      <c r="AG27" s="46">
        <v>-11</v>
      </c>
      <c r="AH27" s="46">
        <v>-16</v>
      </c>
      <c r="AI27" s="46">
        <v>-21</v>
      </c>
      <c r="AJ27" s="46">
        <v>-5</v>
      </c>
      <c r="AK27" s="46">
        <v>29</v>
      </c>
      <c r="AL27" s="46">
        <v>23</v>
      </c>
      <c r="AM27" s="46">
        <v>-22</v>
      </c>
      <c r="AN27" s="75">
        <v>16</v>
      </c>
    </row>
    <row r="28" spans="2:40" ht="19.899999999999999" customHeight="1" x14ac:dyDescent="0.25">
      <c r="B28" s="30" t="s">
        <v>186</v>
      </c>
      <c r="C28" s="30" t="s">
        <v>187</v>
      </c>
      <c r="D28" s="55">
        <v>0</v>
      </c>
      <c r="E28" s="55">
        <v>0</v>
      </c>
      <c r="F28" s="46">
        <v>-2247</v>
      </c>
      <c r="G28" s="55">
        <v>0</v>
      </c>
      <c r="H28" s="55">
        <v>0</v>
      </c>
      <c r="I28" s="55">
        <v>0</v>
      </c>
      <c r="J28" s="55">
        <v>0</v>
      </c>
      <c r="K28" s="55">
        <v>0</v>
      </c>
      <c r="L28" s="55">
        <v>0</v>
      </c>
      <c r="M28" s="55">
        <v>0</v>
      </c>
      <c r="N28" s="55">
        <v>0</v>
      </c>
      <c r="O28" s="55">
        <v>0</v>
      </c>
      <c r="P28" s="55">
        <v>0</v>
      </c>
      <c r="Q28" s="55">
        <v>0</v>
      </c>
      <c r="R28" s="55">
        <v>0</v>
      </c>
      <c r="S28" s="55">
        <v>0</v>
      </c>
      <c r="T28" s="55">
        <v>0</v>
      </c>
      <c r="U28" s="55">
        <v>0</v>
      </c>
      <c r="V28" s="55">
        <v>0</v>
      </c>
      <c r="W28" s="55">
        <v>0</v>
      </c>
      <c r="X28" s="55">
        <v>0</v>
      </c>
      <c r="Y28" s="55">
        <v>0</v>
      </c>
      <c r="Z28" s="55">
        <v>0</v>
      </c>
      <c r="AA28" s="55">
        <v>0</v>
      </c>
      <c r="AB28" s="55">
        <v>0</v>
      </c>
      <c r="AC28" s="55">
        <v>0</v>
      </c>
      <c r="AD28" s="55">
        <v>0</v>
      </c>
      <c r="AE28" s="55">
        <v>0</v>
      </c>
      <c r="AF28" s="55">
        <v>0</v>
      </c>
      <c r="AG28" s="55"/>
      <c r="AH28" s="55"/>
      <c r="AI28" s="55">
        <v>0</v>
      </c>
      <c r="AJ28" s="55">
        <v>0</v>
      </c>
      <c r="AK28" s="55">
        <v>0</v>
      </c>
      <c r="AL28" s="55">
        <v>0</v>
      </c>
      <c r="AM28" s="55">
        <v>0</v>
      </c>
      <c r="AN28" s="76">
        <v>0</v>
      </c>
    </row>
    <row r="29" spans="2:40" ht="19.899999999999999" customHeight="1" x14ac:dyDescent="0.25">
      <c r="B29" s="30" t="s">
        <v>188</v>
      </c>
      <c r="C29" s="30" t="s">
        <v>189</v>
      </c>
      <c r="D29" s="46">
        <v>1683</v>
      </c>
      <c r="E29" s="46">
        <v>4991</v>
      </c>
      <c r="F29" s="46">
        <v>2883</v>
      </c>
      <c r="G29" s="46">
        <v>5230</v>
      </c>
      <c r="H29" s="46">
        <v>1368</v>
      </c>
      <c r="I29" s="46">
        <v>-35</v>
      </c>
      <c r="J29" s="46">
        <v>-5721</v>
      </c>
      <c r="K29" s="46">
        <v>-4496</v>
      </c>
      <c r="L29" s="46">
        <v>-1412</v>
      </c>
      <c r="M29" s="46">
        <v>1019</v>
      </c>
      <c r="N29" s="46">
        <v>920</v>
      </c>
      <c r="O29" s="46">
        <v>5486</v>
      </c>
      <c r="P29" s="46">
        <v>2923</v>
      </c>
      <c r="Q29" s="46">
        <v>3065</v>
      </c>
      <c r="R29" s="46">
        <v>1033</v>
      </c>
      <c r="S29" s="46">
        <v>4632</v>
      </c>
      <c r="T29" s="46">
        <v>25849</v>
      </c>
      <c r="U29" s="46">
        <v>62364</v>
      </c>
      <c r="V29" s="46">
        <v>65371</v>
      </c>
      <c r="W29" s="46">
        <v>33087</v>
      </c>
      <c r="X29" s="46">
        <v>-24792</v>
      </c>
      <c r="Y29" s="46">
        <v>-47069</v>
      </c>
      <c r="Z29" s="46">
        <v>22401</v>
      </c>
      <c r="AA29" s="46">
        <v>4022</v>
      </c>
      <c r="AB29" s="46">
        <v>-3193</v>
      </c>
      <c r="AC29" s="46">
        <v>-41130</v>
      </c>
      <c r="AD29" s="46">
        <v>-43077</v>
      </c>
      <c r="AE29" s="46">
        <v>-51506</v>
      </c>
      <c r="AF29" s="46">
        <v>2061</v>
      </c>
      <c r="AG29" s="46">
        <v>-3536</v>
      </c>
      <c r="AH29" s="46">
        <v>-3997</v>
      </c>
      <c r="AI29" s="46">
        <v>-5820</v>
      </c>
      <c r="AJ29" s="46">
        <v>-789</v>
      </c>
      <c r="AK29" s="46">
        <v>-920</v>
      </c>
      <c r="AL29" s="46">
        <v>2282</v>
      </c>
      <c r="AM29" s="46">
        <v>4319</v>
      </c>
      <c r="AN29" s="75">
        <v>-3440</v>
      </c>
    </row>
    <row r="30" spans="2:40" s="10" customFormat="1" ht="19.899999999999999" customHeight="1" x14ac:dyDescent="0.25">
      <c r="B30" s="30" t="s">
        <v>190</v>
      </c>
      <c r="C30" s="30" t="s">
        <v>191</v>
      </c>
      <c r="D30" s="46">
        <v>-2418</v>
      </c>
      <c r="E30" s="46">
        <v>-4808</v>
      </c>
      <c r="F30" s="46">
        <v>-5319</v>
      </c>
      <c r="G30" s="46">
        <v>-7079</v>
      </c>
      <c r="H30" s="46">
        <v>-659</v>
      </c>
      <c r="I30" s="46">
        <v>7381</v>
      </c>
      <c r="J30" s="46">
        <v>6575</v>
      </c>
      <c r="K30" s="46">
        <v>-11001</v>
      </c>
      <c r="L30" s="46">
        <v>865</v>
      </c>
      <c r="M30" s="46">
        <v>-312</v>
      </c>
      <c r="N30" s="46">
        <v>2732</v>
      </c>
      <c r="O30" s="46">
        <v>412</v>
      </c>
      <c r="P30" s="46">
        <v>4039</v>
      </c>
      <c r="Q30" s="46">
        <v>2138</v>
      </c>
      <c r="R30" s="46">
        <v>870</v>
      </c>
      <c r="S30" s="46">
        <v>-304</v>
      </c>
      <c r="T30" s="46">
        <v>2371</v>
      </c>
      <c r="U30" s="46">
        <v>-6185</v>
      </c>
      <c r="V30" s="46">
        <v>-28301</v>
      </c>
      <c r="W30" s="46">
        <v>-42287</v>
      </c>
      <c r="X30" s="46">
        <v>20</v>
      </c>
      <c r="Y30" s="46">
        <v>31</v>
      </c>
      <c r="Z30" s="46">
        <v>104</v>
      </c>
      <c r="AA30" s="46">
        <v>34</v>
      </c>
      <c r="AB30" s="46">
        <v>-5</v>
      </c>
      <c r="AC30" s="46">
        <v>-93</v>
      </c>
      <c r="AD30" s="46">
        <v>-21</v>
      </c>
      <c r="AE30" s="46">
        <v>-133</v>
      </c>
      <c r="AF30" s="46">
        <v>-18</v>
      </c>
      <c r="AG30" s="46">
        <v>-14</v>
      </c>
      <c r="AH30" s="46">
        <v>-52</v>
      </c>
      <c r="AI30" s="46">
        <v>-29</v>
      </c>
      <c r="AJ30" s="46">
        <v>-35</v>
      </c>
      <c r="AK30" s="46">
        <v>-13</v>
      </c>
      <c r="AL30" s="46">
        <v>-1</v>
      </c>
      <c r="AM30" s="46">
        <v>-18</v>
      </c>
      <c r="AN30" s="75">
        <v>25</v>
      </c>
    </row>
    <row r="31" spans="2:40" s="10" customFormat="1" ht="19.899999999999999" customHeight="1" x14ac:dyDescent="0.25">
      <c r="B31" s="30" t="s">
        <v>192</v>
      </c>
      <c r="C31" s="30" t="s">
        <v>193</v>
      </c>
      <c r="D31" s="55">
        <v>0</v>
      </c>
      <c r="E31" s="55">
        <v>0</v>
      </c>
      <c r="F31" s="55">
        <v>0</v>
      </c>
      <c r="G31" s="55">
        <v>0</v>
      </c>
      <c r="H31" s="55">
        <v>0</v>
      </c>
      <c r="I31" s="55">
        <v>0</v>
      </c>
      <c r="J31" s="55">
        <v>0</v>
      </c>
      <c r="K31" s="55">
        <v>0</v>
      </c>
      <c r="L31" s="55">
        <v>0</v>
      </c>
      <c r="M31" s="55">
        <v>0</v>
      </c>
      <c r="N31" s="55">
        <v>0</v>
      </c>
      <c r="O31" s="55">
        <v>0</v>
      </c>
      <c r="P31" s="55">
        <v>0</v>
      </c>
      <c r="Q31" s="55">
        <v>0</v>
      </c>
      <c r="R31" s="55">
        <v>0</v>
      </c>
      <c r="S31" s="46">
        <v>271</v>
      </c>
      <c r="T31" s="46">
        <v>78</v>
      </c>
      <c r="U31" s="46">
        <v>-136</v>
      </c>
      <c r="V31" s="46">
        <v>-406</v>
      </c>
      <c r="W31" s="46">
        <v>2975</v>
      </c>
      <c r="X31" s="46">
        <v>1260</v>
      </c>
      <c r="Y31" s="46">
        <v>5135</v>
      </c>
      <c r="Z31" s="46">
        <v>3403</v>
      </c>
      <c r="AA31" s="46">
        <v>1051</v>
      </c>
      <c r="AB31" s="46">
        <v>442</v>
      </c>
      <c r="AC31" s="46">
        <v>-189</v>
      </c>
      <c r="AD31" s="46">
        <v>49</v>
      </c>
      <c r="AE31" s="46">
        <v>-695</v>
      </c>
      <c r="AF31" s="46">
        <v>723</v>
      </c>
      <c r="AG31" s="46">
        <v>788</v>
      </c>
      <c r="AH31" s="46">
        <v>1078</v>
      </c>
      <c r="AI31" s="46">
        <v>620</v>
      </c>
      <c r="AJ31" s="46">
        <v>332</v>
      </c>
      <c r="AK31" s="46">
        <v>423</v>
      </c>
      <c r="AL31" s="46">
        <v>707</v>
      </c>
      <c r="AM31" s="46">
        <v>-680</v>
      </c>
      <c r="AN31" s="75">
        <v>221</v>
      </c>
    </row>
    <row r="32" spans="2:40" s="10" customFormat="1" ht="19.899999999999999" customHeight="1" x14ac:dyDescent="0.25">
      <c r="B32" s="30" t="s">
        <v>194</v>
      </c>
      <c r="C32" s="30" t="s">
        <v>195</v>
      </c>
      <c r="D32" s="55">
        <v>0</v>
      </c>
      <c r="E32" s="55">
        <v>0</v>
      </c>
      <c r="F32" s="55">
        <v>0</v>
      </c>
      <c r="G32" s="55">
        <v>0</v>
      </c>
      <c r="H32" s="55">
        <v>0</v>
      </c>
      <c r="I32" s="55">
        <v>0</v>
      </c>
      <c r="J32" s="55">
        <v>0</v>
      </c>
      <c r="K32" s="55">
        <v>0</v>
      </c>
      <c r="L32" s="55">
        <v>0</v>
      </c>
      <c r="M32" s="55">
        <v>0</v>
      </c>
      <c r="N32" s="55">
        <v>0</v>
      </c>
      <c r="O32" s="55">
        <v>0</v>
      </c>
      <c r="P32" s="55">
        <v>0</v>
      </c>
      <c r="Q32" s="55">
        <v>0</v>
      </c>
      <c r="R32" s="55">
        <v>0</v>
      </c>
      <c r="S32" s="55">
        <v>0</v>
      </c>
      <c r="T32" s="46">
        <v>133679</v>
      </c>
      <c r="U32" s="55">
        <v>0</v>
      </c>
      <c r="V32" s="55">
        <v>0</v>
      </c>
      <c r="W32" s="55">
        <v>0</v>
      </c>
      <c r="X32" s="55">
        <v>0</v>
      </c>
      <c r="Y32" s="55">
        <v>0</v>
      </c>
      <c r="Z32" s="55">
        <v>0</v>
      </c>
      <c r="AA32" s="55">
        <v>0</v>
      </c>
      <c r="AB32" s="55">
        <v>0</v>
      </c>
      <c r="AC32" s="55">
        <v>0</v>
      </c>
      <c r="AD32" s="55">
        <v>0</v>
      </c>
      <c r="AE32" s="55">
        <v>0</v>
      </c>
      <c r="AF32" s="55">
        <v>0</v>
      </c>
      <c r="AG32" s="55">
        <v>0</v>
      </c>
      <c r="AH32" s="55">
        <v>0</v>
      </c>
      <c r="AI32" s="55">
        <v>0</v>
      </c>
      <c r="AJ32" s="55">
        <v>0</v>
      </c>
      <c r="AK32" s="55">
        <v>0</v>
      </c>
      <c r="AL32" s="55">
        <v>0</v>
      </c>
      <c r="AM32" s="55">
        <v>0</v>
      </c>
      <c r="AN32" s="76">
        <v>0</v>
      </c>
    </row>
    <row r="33" spans="2:40" s="10" customFormat="1" ht="19.899999999999999" customHeight="1" x14ac:dyDescent="0.25">
      <c r="B33" s="30" t="s">
        <v>196</v>
      </c>
      <c r="C33" s="30" t="s">
        <v>197</v>
      </c>
      <c r="D33" s="46">
        <v>987</v>
      </c>
      <c r="E33" s="55">
        <v>0</v>
      </c>
      <c r="F33" s="55">
        <v>0</v>
      </c>
      <c r="G33" s="55">
        <v>0</v>
      </c>
      <c r="H33" s="55">
        <v>0</v>
      </c>
      <c r="I33" s="55">
        <v>0</v>
      </c>
      <c r="J33" s="55">
        <v>0</v>
      </c>
      <c r="K33" s="55">
        <v>0</v>
      </c>
      <c r="L33" s="55">
        <v>0</v>
      </c>
      <c r="M33" s="55">
        <v>0</v>
      </c>
      <c r="N33" s="55">
        <v>0</v>
      </c>
      <c r="O33" s="55">
        <v>0</v>
      </c>
      <c r="P33" s="55">
        <v>0</v>
      </c>
      <c r="Q33" s="55">
        <v>0</v>
      </c>
      <c r="R33" s="55">
        <v>0</v>
      </c>
      <c r="S33" s="55">
        <v>0</v>
      </c>
      <c r="T33" s="55">
        <v>0</v>
      </c>
      <c r="U33" s="55">
        <v>0</v>
      </c>
      <c r="V33" s="55">
        <v>0</v>
      </c>
      <c r="W33" s="55">
        <v>0</v>
      </c>
      <c r="X33" s="55">
        <v>0</v>
      </c>
      <c r="Y33" s="55">
        <v>0</v>
      </c>
      <c r="Z33" s="55">
        <v>0</v>
      </c>
      <c r="AA33" s="55">
        <v>0</v>
      </c>
      <c r="AB33" s="55">
        <v>0</v>
      </c>
      <c r="AC33" s="55">
        <v>0</v>
      </c>
      <c r="AD33" s="55">
        <v>0</v>
      </c>
      <c r="AE33" s="55">
        <v>0</v>
      </c>
      <c r="AF33" s="55">
        <v>0</v>
      </c>
      <c r="AG33" s="55">
        <v>0</v>
      </c>
      <c r="AH33" s="55">
        <v>0</v>
      </c>
      <c r="AI33" s="55">
        <v>0</v>
      </c>
      <c r="AJ33" s="55">
        <v>0</v>
      </c>
      <c r="AK33" s="55">
        <v>0</v>
      </c>
      <c r="AL33" s="55">
        <v>0</v>
      </c>
      <c r="AM33" s="55">
        <v>0</v>
      </c>
      <c r="AN33" s="76">
        <v>0</v>
      </c>
    </row>
    <row r="34" spans="2:40" ht="19.899999999999999" customHeight="1" thickBot="1" x14ac:dyDescent="0.3">
      <c r="B34" s="5" t="s">
        <v>198</v>
      </c>
      <c r="C34" s="5" t="s">
        <v>199</v>
      </c>
      <c r="D34" s="48">
        <v>-11942</v>
      </c>
      <c r="E34" s="48">
        <v>-26261</v>
      </c>
      <c r="F34" s="48">
        <v>-43591</v>
      </c>
      <c r="G34" s="48">
        <v>-52422</v>
      </c>
      <c r="H34" s="48">
        <v>-17974</v>
      </c>
      <c r="I34" s="48">
        <v>-36986</v>
      </c>
      <c r="J34" s="48">
        <v>-35629</v>
      </c>
      <c r="K34" s="48">
        <v>-64631</v>
      </c>
      <c r="L34" s="48">
        <v>-13895</v>
      </c>
      <c r="M34" s="48">
        <v>-26563</v>
      </c>
      <c r="N34" s="48">
        <v>-36042</v>
      </c>
      <c r="O34" s="48">
        <v>-47132</v>
      </c>
      <c r="P34" s="48">
        <v>-10151</v>
      </c>
      <c r="Q34" s="48">
        <v>-16971</v>
      </c>
      <c r="R34" s="48">
        <v>-28470</v>
      </c>
      <c r="S34" s="48">
        <v>-38372</v>
      </c>
      <c r="T34" s="48">
        <v>14219</v>
      </c>
      <c r="U34" s="48">
        <v>-28688</v>
      </c>
      <c r="V34" s="48">
        <v>-10113</v>
      </c>
      <c r="W34" s="48">
        <v>-32743</v>
      </c>
      <c r="X34" s="48">
        <v>-27402</v>
      </c>
      <c r="Y34" s="48">
        <v>-21345</v>
      </c>
      <c r="Z34" s="48">
        <v>-24553</v>
      </c>
      <c r="AA34" s="48">
        <f t="shared" ref="AA34:AF34" si="0">AA6+SUM(AA8:AA33)</f>
        <v>38841</v>
      </c>
      <c r="AB34" s="48">
        <f t="shared" si="0"/>
        <v>17558.948300000004</v>
      </c>
      <c r="AC34" s="48">
        <f t="shared" si="0"/>
        <v>-7349.4678600000188</v>
      </c>
      <c r="AD34" s="48">
        <f t="shared" si="0"/>
        <v>-1017.624109999997</v>
      </c>
      <c r="AE34" s="48">
        <f t="shared" si="0"/>
        <v>-3134.7631300000066</v>
      </c>
      <c r="AF34" s="48">
        <f t="shared" si="0"/>
        <v>25111.557269999994</v>
      </c>
      <c r="AG34" s="48">
        <v>51901.741179999997</v>
      </c>
      <c r="AH34" s="48">
        <v>50032.490210000004</v>
      </c>
      <c r="AI34" s="48">
        <v>41694</v>
      </c>
      <c r="AJ34" s="48">
        <v>-14165.919459999988</v>
      </c>
      <c r="AK34" s="48">
        <v>-26445</v>
      </c>
      <c r="AL34" s="48">
        <v>-31971</v>
      </c>
      <c r="AM34" s="48">
        <f>AM6+SUM(AM8:AM21)+SUM(AM23:AM33)</f>
        <v>-41255</v>
      </c>
      <c r="AN34" s="77">
        <f>AN6+SUM(AN8:AN21)+SUM(AN23:AN33)</f>
        <v>-11956</v>
      </c>
    </row>
    <row r="35" spans="2:40" ht="19.899999999999999" customHeight="1" x14ac:dyDescent="0.25">
      <c r="B35" s="32" t="s">
        <v>200</v>
      </c>
      <c r="C35" s="32" t="s">
        <v>201</v>
      </c>
      <c r="D35" s="55">
        <v>0</v>
      </c>
      <c r="E35" s="55">
        <v>0</v>
      </c>
      <c r="F35" s="55">
        <v>0</v>
      </c>
      <c r="G35" s="55">
        <v>0</v>
      </c>
      <c r="H35" s="55">
        <v>0</v>
      </c>
      <c r="I35" s="50">
        <v>4900</v>
      </c>
      <c r="J35" s="50">
        <v>4900</v>
      </c>
      <c r="K35" s="50">
        <v>8775</v>
      </c>
      <c r="L35" s="55">
        <v>183</v>
      </c>
      <c r="M35" s="57">
        <v>7205</v>
      </c>
      <c r="N35" s="50">
        <v>11335</v>
      </c>
      <c r="O35" s="50">
        <v>13742</v>
      </c>
      <c r="P35" s="55">
        <v>0</v>
      </c>
      <c r="Q35" s="57">
        <v>1863</v>
      </c>
      <c r="R35" s="50">
        <v>3274</v>
      </c>
      <c r="S35" s="50">
        <v>4217</v>
      </c>
      <c r="T35" s="55">
        <v>351</v>
      </c>
      <c r="U35" s="55">
        <v>351</v>
      </c>
      <c r="V35" s="55">
        <v>454</v>
      </c>
      <c r="W35" s="55">
        <v>897</v>
      </c>
      <c r="X35" s="55">
        <v>491</v>
      </c>
      <c r="Y35" s="57">
        <v>1540</v>
      </c>
      <c r="Z35" s="57">
        <v>1540</v>
      </c>
      <c r="AA35" s="57">
        <v>1540</v>
      </c>
      <c r="AB35" s="55">
        <v>0</v>
      </c>
      <c r="AC35" s="55">
        <v>0</v>
      </c>
      <c r="AD35" s="55">
        <v>199</v>
      </c>
      <c r="AE35" s="55">
        <v>874</v>
      </c>
      <c r="AF35" s="55">
        <v>0</v>
      </c>
      <c r="AG35" s="55">
        <v>0</v>
      </c>
      <c r="AH35" s="55"/>
      <c r="AI35" s="55">
        <v>44</v>
      </c>
      <c r="AJ35" s="55">
        <v>0</v>
      </c>
      <c r="AK35" s="55">
        <v>0</v>
      </c>
      <c r="AL35" s="55">
        <v>0</v>
      </c>
      <c r="AM35" s="55">
        <v>0</v>
      </c>
      <c r="AN35" s="76">
        <v>0</v>
      </c>
    </row>
    <row r="36" spans="2:40" ht="19.899999999999999" customHeight="1" x14ac:dyDescent="0.25">
      <c r="B36" s="30" t="s">
        <v>202</v>
      </c>
      <c r="C36" s="30" t="s">
        <v>203</v>
      </c>
      <c r="D36" s="55">
        <v>0</v>
      </c>
      <c r="E36" s="55">
        <v>0</v>
      </c>
      <c r="F36" s="55">
        <v>0</v>
      </c>
      <c r="G36" s="46">
        <v>-258</v>
      </c>
      <c r="H36" s="55">
        <v>0</v>
      </c>
      <c r="I36" s="46">
        <v>-228</v>
      </c>
      <c r="J36" s="46">
        <v>-228</v>
      </c>
      <c r="K36" s="46">
        <v>-228</v>
      </c>
      <c r="L36" s="55">
        <v>0</v>
      </c>
      <c r="M36" s="55">
        <v>0</v>
      </c>
      <c r="N36" s="46">
        <v>-154</v>
      </c>
      <c r="O36" s="46">
        <v>-169</v>
      </c>
      <c r="P36" s="55">
        <v>0</v>
      </c>
      <c r="Q36" s="55">
        <v>0</v>
      </c>
      <c r="R36" s="46">
        <v>-12</v>
      </c>
      <c r="S36" s="46">
        <v>-24</v>
      </c>
      <c r="T36" s="55">
        <v>0</v>
      </c>
      <c r="U36" s="55">
        <v>0</v>
      </c>
      <c r="V36" s="55">
        <v>0</v>
      </c>
      <c r="W36" s="55">
        <v>0</v>
      </c>
      <c r="X36" s="55">
        <v>0</v>
      </c>
      <c r="Y36" s="55">
        <v>0</v>
      </c>
      <c r="Z36" s="55">
        <v>0</v>
      </c>
      <c r="AA36" s="55">
        <v>0</v>
      </c>
      <c r="AB36" s="55">
        <v>0</v>
      </c>
      <c r="AC36" s="55">
        <v>0</v>
      </c>
      <c r="AD36" s="55">
        <v>0</v>
      </c>
      <c r="AE36" s="55">
        <v>0</v>
      </c>
      <c r="AF36" s="55">
        <v>0</v>
      </c>
      <c r="AG36" s="55">
        <v>0</v>
      </c>
      <c r="AH36" s="55"/>
      <c r="AI36" s="55">
        <v>0</v>
      </c>
      <c r="AJ36" s="55">
        <v>0</v>
      </c>
      <c r="AK36" s="55">
        <v>0</v>
      </c>
      <c r="AL36" s="55">
        <v>0</v>
      </c>
      <c r="AM36" s="55">
        <v>0</v>
      </c>
      <c r="AN36" s="76">
        <v>0</v>
      </c>
    </row>
    <row r="37" spans="2:40" ht="19.899999999999999" customHeight="1" x14ac:dyDescent="0.25">
      <c r="B37" s="30" t="s">
        <v>204</v>
      </c>
      <c r="C37" s="30" t="s">
        <v>205</v>
      </c>
      <c r="D37" s="55">
        <v>0</v>
      </c>
      <c r="E37" s="55">
        <v>0</v>
      </c>
      <c r="F37" s="55">
        <v>0</v>
      </c>
      <c r="G37" s="55">
        <v>0</v>
      </c>
      <c r="H37" s="55">
        <v>0</v>
      </c>
      <c r="I37" s="55">
        <v>0</v>
      </c>
      <c r="J37" s="55">
        <v>0</v>
      </c>
      <c r="K37" s="46">
        <v>18535</v>
      </c>
      <c r="L37" s="55">
        <v>0</v>
      </c>
      <c r="M37" s="55">
        <v>0</v>
      </c>
      <c r="N37" s="55">
        <v>0</v>
      </c>
      <c r="O37" s="55">
        <v>0</v>
      </c>
      <c r="P37" s="55">
        <v>0</v>
      </c>
      <c r="Q37" s="55">
        <v>0</v>
      </c>
      <c r="R37" s="55">
        <v>0</v>
      </c>
      <c r="S37" s="55">
        <v>0</v>
      </c>
      <c r="T37" s="55">
        <v>0</v>
      </c>
      <c r="U37" s="55">
        <v>0</v>
      </c>
      <c r="V37" s="55">
        <v>0</v>
      </c>
      <c r="W37" s="55">
        <v>0</v>
      </c>
      <c r="X37" s="55">
        <v>0</v>
      </c>
      <c r="Y37" s="55">
        <v>0</v>
      </c>
      <c r="Z37" s="55">
        <v>0</v>
      </c>
      <c r="AA37" s="55">
        <v>0</v>
      </c>
      <c r="AB37" s="55">
        <v>0</v>
      </c>
      <c r="AC37" s="55">
        <v>0</v>
      </c>
      <c r="AD37" s="55">
        <v>0</v>
      </c>
      <c r="AE37" s="55">
        <v>0</v>
      </c>
      <c r="AF37" s="55">
        <v>0</v>
      </c>
      <c r="AG37" s="55">
        <v>0</v>
      </c>
      <c r="AH37" s="55"/>
      <c r="AI37" s="55">
        <v>0</v>
      </c>
      <c r="AJ37" s="55">
        <v>0</v>
      </c>
      <c r="AK37" s="55">
        <v>0</v>
      </c>
      <c r="AL37" s="55">
        <v>0</v>
      </c>
      <c r="AM37" s="55">
        <v>0</v>
      </c>
      <c r="AN37" s="76">
        <v>0</v>
      </c>
    </row>
    <row r="38" spans="2:40" ht="19.899999999999999" customHeight="1" x14ac:dyDescent="0.25">
      <c r="B38" s="30" t="s">
        <v>206</v>
      </c>
      <c r="C38" s="30" t="s">
        <v>207</v>
      </c>
      <c r="D38" s="46">
        <v>14</v>
      </c>
      <c r="E38" s="46">
        <v>27</v>
      </c>
      <c r="F38" s="46">
        <v>31</v>
      </c>
      <c r="G38" s="46">
        <v>31</v>
      </c>
      <c r="H38" s="46">
        <v>1</v>
      </c>
      <c r="I38" s="46">
        <v>205</v>
      </c>
      <c r="J38" s="46">
        <v>404</v>
      </c>
      <c r="K38" s="46">
        <v>770</v>
      </c>
      <c r="L38" s="46">
        <v>211</v>
      </c>
      <c r="M38" s="46">
        <v>267</v>
      </c>
      <c r="N38" s="46">
        <v>480</v>
      </c>
      <c r="O38" s="46">
        <v>570</v>
      </c>
      <c r="P38" s="46">
        <v>32</v>
      </c>
      <c r="Q38" s="46">
        <v>33</v>
      </c>
      <c r="R38" s="46">
        <v>34</v>
      </c>
      <c r="S38" s="46">
        <v>34</v>
      </c>
      <c r="T38" s="55">
        <v>0</v>
      </c>
      <c r="U38" s="55">
        <v>0</v>
      </c>
      <c r="V38" s="55">
        <v>0</v>
      </c>
      <c r="W38" s="46">
        <v>40</v>
      </c>
      <c r="X38" s="46">
        <v>61</v>
      </c>
      <c r="Y38" s="46">
        <v>79</v>
      </c>
      <c r="Z38" s="46">
        <v>111</v>
      </c>
      <c r="AA38" s="46">
        <v>156</v>
      </c>
      <c r="AB38" s="46">
        <v>193</v>
      </c>
      <c r="AC38" s="46">
        <v>395</v>
      </c>
      <c r="AD38" s="46">
        <v>557</v>
      </c>
      <c r="AE38" s="46">
        <v>718</v>
      </c>
      <c r="AF38" s="46">
        <v>274</v>
      </c>
      <c r="AG38" s="46">
        <v>608</v>
      </c>
      <c r="AH38" s="46">
        <v>914</v>
      </c>
      <c r="AI38" s="46">
        <v>1199</v>
      </c>
      <c r="AJ38" s="46">
        <v>228</v>
      </c>
      <c r="AK38" s="46">
        <v>344</v>
      </c>
      <c r="AL38" s="46">
        <v>397</v>
      </c>
      <c r="AM38" s="46">
        <v>432</v>
      </c>
      <c r="AN38" s="75">
        <v>22</v>
      </c>
    </row>
    <row r="39" spans="2:40" ht="19.899999999999999" customHeight="1" x14ac:dyDescent="0.25">
      <c r="B39" s="30" t="s">
        <v>208</v>
      </c>
      <c r="C39" s="30" t="s">
        <v>209</v>
      </c>
      <c r="D39" s="46">
        <v>-178</v>
      </c>
      <c r="E39" s="46">
        <v>-469</v>
      </c>
      <c r="F39" s="46">
        <v>-958</v>
      </c>
      <c r="G39" s="46">
        <v>-1478</v>
      </c>
      <c r="H39" s="46">
        <v>-831</v>
      </c>
      <c r="I39" s="46">
        <v>-2105</v>
      </c>
      <c r="J39" s="46">
        <v>-2173</v>
      </c>
      <c r="K39" s="46">
        <v>-2158</v>
      </c>
      <c r="L39" s="46">
        <v>-100</v>
      </c>
      <c r="M39" s="46">
        <v>-233</v>
      </c>
      <c r="N39" s="46">
        <v>-372</v>
      </c>
      <c r="O39" s="46">
        <v>-766</v>
      </c>
      <c r="P39" s="46">
        <v>-281</v>
      </c>
      <c r="Q39" s="46">
        <v>-538</v>
      </c>
      <c r="R39" s="46">
        <v>-863</v>
      </c>
      <c r="S39" s="46">
        <v>-1094</v>
      </c>
      <c r="T39" s="46">
        <v>-90</v>
      </c>
      <c r="U39" s="46">
        <v>-1060</v>
      </c>
      <c r="V39" s="46">
        <v>-1336</v>
      </c>
      <c r="W39" s="46">
        <v>-1104</v>
      </c>
      <c r="X39" s="46">
        <v>-338</v>
      </c>
      <c r="Y39" s="46">
        <v>-817</v>
      </c>
      <c r="Z39" s="46">
        <v>-1352</v>
      </c>
      <c r="AA39" s="46">
        <v>-1698</v>
      </c>
      <c r="AB39" s="46">
        <v>-201</v>
      </c>
      <c r="AC39" s="46">
        <v>-418</v>
      </c>
      <c r="AD39" s="46">
        <v>-611</v>
      </c>
      <c r="AE39" s="46">
        <v>-790</v>
      </c>
      <c r="AF39" s="46">
        <v>-1369</v>
      </c>
      <c r="AG39" s="46">
        <v>-2626</v>
      </c>
      <c r="AH39" s="46">
        <v>-2832</v>
      </c>
      <c r="AI39" s="46">
        <v>-3074</v>
      </c>
      <c r="AJ39" s="46">
        <v>-225</v>
      </c>
      <c r="AK39" s="46">
        <v>-450</v>
      </c>
      <c r="AL39" s="46">
        <v>-672</v>
      </c>
      <c r="AM39" s="46">
        <v>-767</v>
      </c>
      <c r="AN39" s="75">
        <v>-124</v>
      </c>
    </row>
    <row r="40" spans="2:40" ht="19.899999999999999" customHeight="1" thickBot="1" x14ac:dyDescent="0.3">
      <c r="B40" s="5" t="s">
        <v>210</v>
      </c>
      <c r="C40" s="5" t="s">
        <v>211</v>
      </c>
      <c r="D40" s="48">
        <v>-12106</v>
      </c>
      <c r="E40" s="48">
        <v>-26703</v>
      </c>
      <c r="F40" s="48">
        <v>-44517</v>
      </c>
      <c r="G40" s="48">
        <v>-54127</v>
      </c>
      <c r="H40" s="48">
        <v>-18804</v>
      </c>
      <c r="I40" s="48">
        <v>-34214</v>
      </c>
      <c r="J40" s="48">
        <v>-32726</v>
      </c>
      <c r="K40" s="48">
        <v>-38938</v>
      </c>
      <c r="L40" s="48">
        <v>-13601</v>
      </c>
      <c r="M40" s="48">
        <v>-19324</v>
      </c>
      <c r="N40" s="48">
        <v>-24753</v>
      </c>
      <c r="O40" s="48">
        <v>-33755</v>
      </c>
      <c r="P40" s="48">
        <v>-10400</v>
      </c>
      <c r="Q40" s="48">
        <v>-15613</v>
      </c>
      <c r="R40" s="48">
        <v>-26037</v>
      </c>
      <c r="S40" s="48">
        <v>-35239</v>
      </c>
      <c r="T40" s="48">
        <v>14480</v>
      </c>
      <c r="U40" s="48">
        <v>-29397</v>
      </c>
      <c r="V40" s="48">
        <v>-10995</v>
      </c>
      <c r="W40" s="48">
        <v>-32910</v>
      </c>
      <c r="X40" s="48">
        <v>-27188</v>
      </c>
      <c r="Y40" s="48">
        <v>-20543</v>
      </c>
      <c r="Z40" s="48">
        <v>-24254</v>
      </c>
      <c r="AA40" s="48">
        <f t="shared" ref="AA40:AG40" si="1">SUM(AA34:AA39)</f>
        <v>38839</v>
      </c>
      <c r="AB40" s="48">
        <f t="shared" si="1"/>
        <v>17550.948300000004</v>
      </c>
      <c r="AC40" s="48">
        <f t="shared" si="1"/>
        <v>-7372.4678600000188</v>
      </c>
      <c r="AD40" s="48">
        <f t="shared" si="1"/>
        <v>-872.62410999999702</v>
      </c>
      <c r="AE40" s="48">
        <f t="shared" si="1"/>
        <v>-2332.7631300000066</v>
      </c>
      <c r="AF40" s="48">
        <f t="shared" si="1"/>
        <v>24016.557269999994</v>
      </c>
      <c r="AG40" s="48">
        <f t="shared" si="1"/>
        <v>49883.741179999997</v>
      </c>
      <c r="AH40" s="48">
        <v>48114.490210000004</v>
      </c>
      <c r="AI40" s="48">
        <v>39863</v>
      </c>
      <c r="AJ40" s="48">
        <v>-14162.919459999988</v>
      </c>
      <c r="AK40" s="48">
        <v>-26551</v>
      </c>
      <c r="AL40" s="48">
        <v>-32246</v>
      </c>
      <c r="AM40" s="48">
        <f>SUM(AM34:AM39)</f>
        <v>-41590</v>
      </c>
      <c r="AN40" s="77">
        <f>SUM(AN34:AN39)</f>
        <v>-12058</v>
      </c>
    </row>
    <row r="41" spans="2:40" ht="19.899999999999999" customHeight="1" x14ac:dyDescent="0.25">
      <c r="B41" s="32" t="s">
        <v>212</v>
      </c>
      <c r="C41" s="32" t="s">
        <v>213</v>
      </c>
      <c r="D41" s="55">
        <v>0</v>
      </c>
      <c r="E41" s="55">
        <v>0</v>
      </c>
      <c r="F41" s="55">
        <v>0</v>
      </c>
      <c r="G41" s="55">
        <v>0</v>
      </c>
      <c r="H41" s="55">
        <v>0</v>
      </c>
      <c r="I41" s="55">
        <v>0</v>
      </c>
      <c r="J41" s="55">
        <v>0</v>
      </c>
      <c r="K41" s="55">
        <v>0</v>
      </c>
      <c r="L41" s="50">
        <v>29</v>
      </c>
      <c r="M41" s="50">
        <v>29</v>
      </c>
      <c r="N41" s="50">
        <v>54</v>
      </c>
      <c r="O41" s="50">
        <v>54</v>
      </c>
      <c r="P41" s="50">
        <v>16</v>
      </c>
      <c r="Q41" s="50">
        <v>16</v>
      </c>
      <c r="R41" s="50">
        <v>16</v>
      </c>
      <c r="S41" s="50">
        <v>18</v>
      </c>
      <c r="T41" s="55">
        <v>0</v>
      </c>
      <c r="U41" s="55">
        <v>0</v>
      </c>
      <c r="V41" s="50">
        <v>319</v>
      </c>
      <c r="W41" s="50">
        <v>332</v>
      </c>
      <c r="X41" s="50">
        <v>525</v>
      </c>
      <c r="Y41" s="50">
        <v>525</v>
      </c>
      <c r="Z41" s="50">
        <v>525</v>
      </c>
      <c r="AA41" s="50">
        <v>667</v>
      </c>
      <c r="AB41" s="55">
        <v>0</v>
      </c>
      <c r="AC41" s="55">
        <v>0</v>
      </c>
      <c r="AD41" s="55">
        <v>0</v>
      </c>
      <c r="AE41" s="50">
        <v>15</v>
      </c>
      <c r="AF41" s="50">
        <v>44</v>
      </c>
      <c r="AG41" s="50">
        <v>44</v>
      </c>
      <c r="AH41" s="50">
        <v>44</v>
      </c>
      <c r="AI41" s="50">
        <v>44</v>
      </c>
      <c r="AJ41" s="50">
        <v>81</v>
      </c>
      <c r="AK41" s="50">
        <v>81</v>
      </c>
      <c r="AL41" s="50">
        <v>179</v>
      </c>
      <c r="AM41" s="50">
        <v>97</v>
      </c>
      <c r="AN41" s="76">
        <v>0</v>
      </c>
    </row>
    <row r="42" spans="2:40" ht="19.899999999999999" customHeight="1" x14ac:dyDescent="0.25">
      <c r="B42" s="30" t="s">
        <v>214</v>
      </c>
      <c r="C42" s="30" t="s">
        <v>215</v>
      </c>
      <c r="D42" s="46">
        <v>-1906</v>
      </c>
      <c r="E42" s="46">
        <v>-1559</v>
      </c>
      <c r="F42" s="46">
        <v>-5198</v>
      </c>
      <c r="G42" s="46">
        <v>-7027</v>
      </c>
      <c r="H42" s="46">
        <v>-726</v>
      </c>
      <c r="I42" s="46">
        <v>-2359</v>
      </c>
      <c r="J42" s="46">
        <v>-3606</v>
      </c>
      <c r="K42" s="46">
        <v>-6851</v>
      </c>
      <c r="L42" s="46">
        <v>-3666</v>
      </c>
      <c r="M42" s="46">
        <v>-7070</v>
      </c>
      <c r="N42" s="46">
        <v>-7932</v>
      </c>
      <c r="O42" s="46">
        <v>-9213</v>
      </c>
      <c r="P42" s="46">
        <v>-1156</v>
      </c>
      <c r="Q42" s="46">
        <v>-2683</v>
      </c>
      <c r="R42" s="46">
        <v>-3330</v>
      </c>
      <c r="S42" s="46">
        <v>-3361</v>
      </c>
      <c r="T42" s="46">
        <v>-14</v>
      </c>
      <c r="U42" s="46">
        <v>-7977</v>
      </c>
      <c r="V42" s="46">
        <v>-18097</v>
      </c>
      <c r="W42" s="46">
        <v>-31615</v>
      </c>
      <c r="X42" s="46">
        <v>-2918</v>
      </c>
      <c r="Y42" s="46">
        <v>-4603</v>
      </c>
      <c r="Z42" s="46">
        <v>-7058</v>
      </c>
      <c r="AA42" s="46">
        <v>-16731</v>
      </c>
      <c r="AB42" s="46">
        <v>-1120</v>
      </c>
      <c r="AC42" s="46">
        <v>-6665</v>
      </c>
      <c r="AD42" s="46">
        <v>-18942</v>
      </c>
      <c r="AE42" s="46">
        <v>-37997</v>
      </c>
      <c r="AF42" s="46">
        <v>-8687</v>
      </c>
      <c r="AG42" s="46">
        <v>-11273</v>
      </c>
      <c r="AH42" s="46">
        <v>-12320</v>
      </c>
      <c r="AI42" s="46">
        <v>-12331</v>
      </c>
      <c r="AJ42" s="46">
        <v>-526</v>
      </c>
      <c r="AK42" s="46">
        <v>-725</v>
      </c>
      <c r="AL42" s="46">
        <v>-951</v>
      </c>
      <c r="AM42" s="46">
        <v>-892</v>
      </c>
      <c r="AN42" s="75">
        <v>-39</v>
      </c>
    </row>
    <row r="43" spans="2:40" ht="19.899999999999999" customHeight="1" x14ac:dyDescent="0.25">
      <c r="B43" s="30" t="s">
        <v>216</v>
      </c>
      <c r="C43" s="30" t="s">
        <v>217</v>
      </c>
      <c r="D43" s="55">
        <v>0</v>
      </c>
      <c r="E43" s="55">
        <v>0</v>
      </c>
      <c r="F43" s="55">
        <v>0</v>
      </c>
      <c r="G43" s="55">
        <v>0</v>
      </c>
      <c r="H43" s="55">
        <v>0</v>
      </c>
      <c r="I43" s="55">
        <v>0</v>
      </c>
      <c r="J43" s="55">
        <v>0</v>
      </c>
      <c r="K43" s="55">
        <v>0</v>
      </c>
      <c r="L43" s="55">
        <v>0</v>
      </c>
      <c r="M43" s="55">
        <v>0</v>
      </c>
      <c r="N43" s="55">
        <v>0</v>
      </c>
      <c r="O43" s="55">
        <v>0</v>
      </c>
      <c r="P43" s="55">
        <v>0</v>
      </c>
      <c r="Q43" s="55">
        <v>0</v>
      </c>
      <c r="R43" s="55">
        <v>0</v>
      </c>
      <c r="S43" s="46">
        <v>338</v>
      </c>
      <c r="T43" s="55">
        <v>0</v>
      </c>
      <c r="U43" s="55">
        <v>0</v>
      </c>
      <c r="V43" s="55">
        <v>0</v>
      </c>
      <c r="W43" s="55">
        <v>0</v>
      </c>
      <c r="X43" s="55">
        <v>0</v>
      </c>
      <c r="Y43" s="55">
        <v>0</v>
      </c>
      <c r="Z43" s="55">
        <v>0</v>
      </c>
      <c r="AA43" s="55">
        <v>0</v>
      </c>
      <c r="AB43" s="55">
        <v>0</v>
      </c>
      <c r="AC43" s="55">
        <v>0</v>
      </c>
      <c r="AD43" s="55">
        <v>0</v>
      </c>
      <c r="AE43" s="55">
        <v>0</v>
      </c>
      <c r="AF43" s="55">
        <v>0</v>
      </c>
      <c r="AG43" s="55">
        <v>0</v>
      </c>
      <c r="AH43" s="55">
        <v>0</v>
      </c>
      <c r="AI43" s="55">
        <v>0</v>
      </c>
      <c r="AJ43" s="55">
        <v>0</v>
      </c>
      <c r="AK43" s="55">
        <v>0</v>
      </c>
      <c r="AL43" s="55">
        <v>0</v>
      </c>
      <c r="AM43" s="55">
        <v>0</v>
      </c>
      <c r="AN43" s="76">
        <v>0</v>
      </c>
    </row>
    <row r="44" spans="2:40" ht="19.899999999999999" customHeight="1" x14ac:dyDescent="0.25">
      <c r="B44" s="32" t="s">
        <v>218</v>
      </c>
      <c r="C44" s="30" t="s">
        <v>219</v>
      </c>
      <c r="D44" s="55">
        <v>0</v>
      </c>
      <c r="E44" s="46">
        <v>-169</v>
      </c>
      <c r="F44" s="46">
        <v>-173</v>
      </c>
      <c r="G44" s="46">
        <v>-84</v>
      </c>
      <c r="H44" s="55">
        <v>0</v>
      </c>
      <c r="I44" s="46">
        <v>-3</v>
      </c>
      <c r="J44" s="46">
        <v>-2</v>
      </c>
      <c r="K44" s="46">
        <v>84</v>
      </c>
      <c r="L44" s="55">
        <v>0</v>
      </c>
      <c r="M44" s="55">
        <v>0</v>
      </c>
      <c r="N44" s="55">
        <v>0</v>
      </c>
      <c r="O44" s="55">
        <v>0</v>
      </c>
      <c r="P44" s="55">
        <v>0</v>
      </c>
      <c r="Q44" s="55">
        <v>0</v>
      </c>
      <c r="R44" s="55">
        <v>0</v>
      </c>
      <c r="S44" s="55">
        <v>0</v>
      </c>
      <c r="T44" s="55">
        <v>0</v>
      </c>
      <c r="U44" s="55">
        <v>0</v>
      </c>
      <c r="V44" s="55">
        <v>0</v>
      </c>
      <c r="W44" s="55">
        <v>0</v>
      </c>
      <c r="X44" s="55">
        <v>0</v>
      </c>
      <c r="Y44" s="55">
        <v>0</v>
      </c>
      <c r="Z44" s="55">
        <v>0</v>
      </c>
      <c r="AA44" s="55">
        <v>0</v>
      </c>
      <c r="AB44" s="55">
        <v>0</v>
      </c>
      <c r="AC44" s="55">
        <v>0</v>
      </c>
      <c r="AD44" s="55">
        <v>0</v>
      </c>
      <c r="AE44" s="55">
        <v>0</v>
      </c>
      <c r="AF44" s="55">
        <v>0</v>
      </c>
      <c r="AG44" s="55">
        <v>0</v>
      </c>
      <c r="AH44" s="55">
        <v>0</v>
      </c>
      <c r="AI44" s="55">
        <v>0</v>
      </c>
      <c r="AJ44" s="55">
        <v>0</v>
      </c>
      <c r="AK44" s="55">
        <v>0</v>
      </c>
      <c r="AL44" s="55">
        <v>0</v>
      </c>
      <c r="AM44" s="55">
        <v>0</v>
      </c>
      <c r="AN44" s="76">
        <v>0</v>
      </c>
    </row>
    <row r="45" spans="2:40" ht="19.899999999999999" customHeight="1" thickBot="1" x14ac:dyDescent="0.3">
      <c r="B45" s="5" t="s">
        <v>220</v>
      </c>
      <c r="C45" s="5" t="s">
        <v>221</v>
      </c>
      <c r="D45" s="48">
        <v>-1906</v>
      </c>
      <c r="E45" s="48">
        <v>-1728</v>
      </c>
      <c r="F45" s="48">
        <v>-5371</v>
      </c>
      <c r="G45" s="48">
        <v>-7111</v>
      </c>
      <c r="H45" s="48">
        <v>-726</v>
      </c>
      <c r="I45" s="48">
        <v>-2362</v>
      </c>
      <c r="J45" s="48">
        <v>-3608</v>
      </c>
      <c r="K45" s="48">
        <v>-6767</v>
      </c>
      <c r="L45" s="48">
        <v>-3637</v>
      </c>
      <c r="M45" s="48">
        <v>-7041</v>
      </c>
      <c r="N45" s="48">
        <v>-7878</v>
      </c>
      <c r="O45" s="48">
        <v>-9159</v>
      </c>
      <c r="P45" s="48">
        <v>-1140</v>
      </c>
      <c r="Q45" s="48">
        <v>-2667</v>
      </c>
      <c r="R45" s="48">
        <v>-3314</v>
      </c>
      <c r="S45" s="48">
        <v>-3005</v>
      </c>
      <c r="T45" s="48">
        <v>-14</v>
      </c>
      <c r="U45" s="48">
        <v>-7977</v>
      </c>
      <c r="V45" s="48">
        <v>-17778</v>
      </c>
      <c r="W45" s="48">
        <v>-31283</v>
      </c>
      <c r="X45" s="48">
        <v>-2393</v>
      </c>
      <c r="Y45" s="48">
        <v>-4078</v>
      </c>
      <c r="Z45" s="48">
        <v>-6533</v>
      </c>
      <c r="AA45" s="48">
        <f t="shared" ref="AA45:AG45" si="2">AA41+AA42</f>
        <v>-16064</v>
      </c>
      <c r="AB45" s="48">
        <f t="shared" si="2"/>
        <v>-1120</v>
      </c>
      <c r="AC45" s="48">
        <f t="shared" si="2"/>
        <v>-6665</v>
      </c>
      <c r="AD45" s="48">
        <f t="shared" si="2"/>
        <v>-18942</v>
      </c>
      <c r="AE45" s="48">
        <f t="shared" si="2"/>
        <v>-37982</v>
      </c>
      <c r="AF45" s="48">
        <f t="shared" si="2"/>
        <v>-8643</v>
      </c>
      <c r="AG45" s="48">
        <f t="shared" si="2"/>
        <v>-11229</v>
      </c>
      <c r="AH45" s="48">
        <v>-12276</v>
      </c>
      <c r="AI45" s="48">
        <v>-12287</v>
      </c>
      <c r="AJ45" s="48">
        <v>-445</v>
      </c>
      <c r="AK45" s="48">
        <v>-644</v>
      </c>
      <c r="AL45" s="48">
        <v>-772</v>
      </c>
      <c r="AM45" s="48">
        <f>SUM(AM41:AM44)</f>
        <v>-795</v>
      </c>
      <c r="AN45" s="77">
        <f>SUM(AN41:AN44)</f>
        <v>-39</v>
      </c>
    </row>
    <row r="46" spans="2:40" s="10" customFormat="1" ht="19.899999999999999" customHeight="1" x14ac:dyDescent="0.25">
      <c r="B46" s="32" t="s">
        <v>222</v>
      </c>
      <c r="C46" s="32" t="s">
        <v>223</v>
      </c>
      <c r="D46" s="55">
        <v>0</v>
      </c>
      <c r="E46" s="55">
        <v>0</v>
      </c>
      <c r="F46" s="55">
        <v>0</v>
      </c>
      <c r="G46" s="55">
        <v>0</v>
      </c>
      <c r="H46" s="55">
        <v>0</v>
      </c>
      <c r="I46" s="46">
        <v>174790</v>
      </c>
      <c r="J46" s="46">
        <v>174790</v>
      </c>
      <c r="K46" s="46">
        <v>174790</v>
      </c>
      <c r="L46" s="55">
        <v>0</v>
      </c>
      <c r="M46" s="55">
        <v>0</v>
      </c>
      <c r="N46" s="55">
        <v>0</v>
      </c>
      <c r="O46" s="46">
        <v>1</v>
      </c>
      <c r="P46" s="55">
        <v>0</v>
      </c>
      <c r="Q46" s="55">
        <v>0</v>
      </c>
      <c r="R46" s="55">
        <v>0</v>
      </c>
      <c r="S46" s="55">
        <v>0</v>
      </c>
      <c r="T46" s="55">
        <v>0</v>
      </c>
      <c r="U46" s="46">
        <v>117480</v>
      </c>
      <c r="V46" s="46">
        <v>117480</v>
      </c>
      <c r="W46" s="46">
        <v>117480</v>
      </c>
      <c r="X46" s="55">
        <v>0</v>
      </c>
      <c r="Y46" s="55">
        <v>0</v>
      </c>
      <c r="Z46" s="55">
        <v>0</v>
      </c>
      <c r="AA46" s="55">
        <v>0</v>
      </c>
      <c r="AB46" s="55">
        <v>0</v>
      </c>
      <c r="AC46" s="55">
        <v>0</v>
      </c>
      <c r="AD46" s="55">
        <v>0</v>
      </c>
      <c r="AE46" s="55">
        <v>0</v>
      </c>
      <c r="AF46" s="55">
        <v>0</v>
      </c>
      <c r="AG46" s="55">
        <v>0</v>
      </c>
      <c r="AH46" s="55">
        <v>0</v>
      </c>
      <c r="AI46" s="55">
        <v>0</v>
      </c>
      <c r="AJ46" s="55">
        <v>0</v>
      </c>
      <c r="AK46" s="55">
        <v>0</v>
      </c>
      <c r="AL46" s="55">
        <v>0</v>
      </c>
      <c r="AM46" s="55">
        <v>0</v>
      </c>
      <c r="AN46" s="76">
        <v>0</v>
      </c>
    </row>
    <row r="47" spans="2:40" ht="19.899999999999999" customHeight="1" x14ac:dyDescent="0.25">
      <c r="B47" s="30" t="s">
        <v>224</v>
      </c>
      <c r="C47" s="30" t="s">
        <v>225</v>
      </c>
      <c r="D47" s="55">
        <v>0</v>
      </c>
      <c r="E47" s="55">
        <v>0</v>
      </c>
      <c r="F47" s="55">
        <v>0</v>
      </c>
      <c r="G47" s="55">
        <v>0</v>
      </c>
      <c r="H47" s="55">
        <v>0</v>
      </c>
      <c r="I47" s="46">
        <v>-10337</v>
      </c>
      <c r="J47" s="46">
        <v>-10337</v>
      </c>
      <c r="K47" s="46">
        <v>-10337</v>
      </c>
      <c r="L47" s="55">
        <v>0</v>
      </c>
      <c r="M47" s="55">
        <v>0</v>
      </c>
      <c r="N47" s="55">
        <v>0</v>
      </c>
      <c r="O47" s="55">
        <v>0</v>
      </c>
      <c r="P47" s="55">
        <v>0</v>
      </c>
      <c r="Q47" s="55">
        <v>0</v>
      </c>
      <c r="R47" s="55">
        <v>0</v>
      </c>
      <c r="S47" s="55">
        <v>0</v>
      </c>
      <c r="T47" s="55">
        <v>0</v>
      </c>
      <c r="U47" s="46">
        <v>-4917</v>
      </c>
      <c r="V47" s="46">
        <v>-4917</v>
      </c>
      <c r="W47" s="46">
        <v>-4917</v>
      </c>
      <c r="X47" s="55">
        <v>0</v>
      </c>
      <c r="Y47" s="55">
        <v>0</v>
      </c>
      <c r="Z47" s="55">
        <v>0</v>
      </c>
      <c r="AA47" s="55">
        <v>0</v>
      </c>
      <c r="AB47" s="55">
        <v>0</v>
      </c>
      <c r="AC47" s="55">
        <v>0</v>
      </c>
      <c r="AD47" s="55">
        <v>0</v>
      </c>
      <c r="AE47" s="55">
        <v>0</v>
      </c>
      <c r="AF47" s="55">
        <v>0</v>
      </c>
      <c r="AG47" s="55">
        <v>0</v>
      </c>
      <c r="AH47" s="55">
        <v>0</v>
      </c>
      <c r="AI47" s="55">
        <v>0</v>
      </c>
      <c r="AJ47" s="55">
        <v>0</v>
      </c>
      <c r="AK47" s="55">
        <v>0</v>
      </c>
      <c r="AL47" s="55">
        <v>0</v>
      </c>
      <c r="AM47" s="55">
        <v>0</v>
      </c>
      <c r="AN47" s="76">
        <v>0</v>
      </c>
    </row>
    <row r="48" spans="2:40" ht="19.899999999999999" customHeight="1" x14ac:dyDescent="0.25">
      <c r="B48" s="30" t="s">
        <v>226</v>
      </c>
      <c r="C48" s="30" t="s">
        <v>227</v>
      </c>
      <c r="D48" s="55">
        <v>0</v>
      </c>
      <c r="E48" s="55">
        <v>0</v>
      </c>
      <c r="F48" s="55">
        <v>0</v>
      </c>
      <c r="G48" s="46">
        <v>7309</v>
      </c>
      <c r="H48" s="46">
        <v>177490</v>
      </c>
      <c r="I48" s="55">
        <v>0</v>
      </c>
      <c r="J48" s="55">
        <v>0</v>
      </c>
      <c r="K48" s="46">
        <v>178158</v>
      </c>
      <c r="L48" s="55">
        <v>0</v>
      </c>
      <c r="M48" s="55">
        <v>0</v>
      </c>
      <c r="N48" s="55">
        <v>0</v>
      </c>
      <c r="O48" s="55">
        <v>0</v>
      </c>
      <c r="P48" s="55">
        <v>0</v>
      </c>
      <c r="Q48" s="55">
        <v>0</v>
      </c>
      <c r="R48" s="46">
        <v>21144</v>
      </c>
      <c r="S48" s="46">
        <v>30036</v>
      </c>
      <c r="T48" s="46">
        <v>3500</v>
      </c>
      <c r="U48" s="46">
        <v>3500</v>
      </c>
      <c r="V48" s="46">
        <v>3500</v>
      </c>
      <c r="W48" s="46">
        <v>3500</v>
      </c>
      <c r="X48" s="55">
        <v>0</v>
      </c>
      <c r="Y48" s="46">
        <v>-1</v>
      </c>
      <c r="Z48" s="55">
        <v>0</v>
      </c>
      <c r="AA48" s="55">
        <v>0</v>
      </c>
      <c r="AB48" s="55">
        <v>0</v>
      </c>
      <c r="AC48" s="55">
        <v>0</v>
      </c>
      <c r="AD48" s="55">
        <v>0</v>
      </c>
      <c r="AE48" s="55">
        <v>0</v>
      </c>
      <c r="AF48" s="55">
        <v>0</v>
      </c>
      <c r="AG48" s="55">
        <v>0</v>
      </c>
      <c r="AH48" s="55">
        <v>0</v>
      </c>
      <c r="AI48" s="55">
        <v>0</v>
      </c>
      <c r="AJ48" s="55">
        <v>349</v>
      </c>
      <c r="AK48" s="55">
        <v>349</v>
      </c>
      <c r="AL48" s="55">
        <v>349</v>
      </c>
      <c r="AM48" s="46">
        <v>10348</v>
      </c>
      <c r="AN48" s="75">
        <v>12679</v>
      </c>
    </row>
    <row r="49" spans="2:40" ht="19.899999999999999" customHeight="1" x14ac:dyDescent="0.25">
      <c r="B49" s="30" t="s">
        <v>228</v>
      </c>
      <c r="C49" s="30" t="s">
        <v>229</v>
      </c>
      <c r="D49" s="55">
        <v>0</v>
      </c>
      <c r="E49" s="46">
        <v>2500</v>
      </c>
      <c r="F49" s="46">
        <v>4623</v>
      </c>
      <c r="G49" s="55">
        <v>0</v>
      </c>
      <c r="H49" s="55">
        <v>0</v>
      </c>
      <c r="I49" s="46">
        <v>177792</v>
      </c>
      <c r="J49" s="46">
        <v>178773</v>
      </c>
      <c r="K49" s="55">
        <v>0</v>
      </c>
      <c r="L49" s="55">
        <v>0</v>
      </c>
      <c r="M49" s="55">
        <v>0</v>
      </c>
      <c r="N49" s="55">
        <v>0</v>
      </c>
      <c r="O49" s="55">
        <v>0</v>
      </c>
      <c r="P49" s="55">
        <v>0</v>
      </c>
      <c r="Q49" s="55">
        <v>0</v>
      </c>
      <c r="R49" s="55">
        <v>0</v>
      </c>
      <c r="S49" s="55">
        <v>0</v>
      </c>
      <c r="T49" s="55">
        <v>0</v>
      </c>
      <c r="U49" s="55">
        <v>0</v>
      </c>
      <c r="V49" s="55">
        <v>0</v>
      </c>
      <c r="W49" s="55">
        <v>0</v>
      </c>
      <c r="X49" s="55">
        <v>0</v>
      </c>
      <c r="Y49" s="55">
        <v>0</v>
      </c>
      <c r="Z49" s="55">
        <v>0</v>
      </c>
      <c r="AA49" s="55">
        <v>0</v>
      </c>
      <c r="AB49" s="55">
        <v>0</v>
      </c>
      <c r="AC49" s="55">
        <v>0</v>
      </c>
      <c r="AD49" s="55">
        <v>0</v>
      </c>
      <c r="AE49" s="55">
        <v>0</v>
      </c>
      <c r="AF49" s="55">
        <v>0</v>
      </c>
      <c r="AG49" s="55">
        <v>0</v>
      </c>
      <c r="AH49" s="55">
        <v>0</v>
      </c>
      <c r="AI49" s="55">
        <v>0</v>
      </c>
      <c r="AJ49" s="55">
        <v>0</v>
      </c>
      <c r="AK49" s="55">
        <v>0</v>
      </c>
      <c r="AL49" s="55">
        <v>0</v>
      </c>
      <c r="AM49" s="55">
        <v>0</v>
      </c>
      <c r="AN49" s="76">
        <v>0</v>
      </c>
    </row>
    <row r="50" spans="2:40" ht="19.899999999999999" customHeight="1" x14ac:dyDescent="0.25">
      <c r="B50" s="30" t="s">
        <v>230</v>
      </c>
      <c r="C50" s="30" t="s">
        <v>231</v>
      </c>
      <c r="D50" s="46">
        <v>12500</v>
      </c>
      <c r="E50" s="46">
        <v>37577</v>
      </c>
      <c r="F50" s="46">
        <v>62544</v>
      </c>
      <c r="G50" s="46">
        <v>72500</v>
      </c>
      <c r="H50" s="46">
        <v>14903</v>
      </c>
      <c r="I50" s="46">
        <v>15058</v>
      </c>
      <c r="J50" s="46">
        <v>15000</v>
      </c>
      <c r="K50" s="46">
        <v>15000</v>
      </c>
      <c r="L50" s="55">
        <v>0</v>
      </c>
      <c r="M50" s="55">
        <v>0</v>
      </c>
      <c r="N50" s="55">
        <v>0</v>
      </c>
      <c r="O50" s="46">
        <v>15000</v>
      </c>
      <c r="P50" s="55">
        <v>0</v>
      </c>
      <c r="Q50" s="55">
        <v>0</v>
      </c>
      <c r="R50" s="55">
        <v>0</v>
      </c>
      <c r="S50" s="55">
        <v>0</v>
      </c>
      <c r="T50" s="55">
        <v>0</v>
      </c>
      <c r="U50" s="55">
        <v>0</v>
      </c>
      <c r="V50" s="55">
        <v>0</v>
      </c>
      <c r="W50" s="55">
        <v>0</v>
      </c>
      <c r="X50" s="55">
        <v>0</v>
      </c>
      <c r="Y50" s="55">
        <v>0</v>
      </c>
      <c r="Z50" s="55">
        <v>0</v>
      </c>
      <c r="AA50" s="55">
        <v>0</v>
      </c>
      <c r="AB50" s="55">
        <v>0</v>
      </c>
      <c r="AC50" s="55">
        <v>0</v>
      </c>
      <c r="AD50" s="46">
        <v>65553</v>
      </c>
      <c r="AE50" s="46">
        <v>65433</v>
      </c>
      <c r="AF50" s="55">
        <v>0</v>
      </c>
      <c r="AG50" s="55">
        <v>0</v>
      </c>
      <c r="AH50" s="55">
        <v>0</v>
      </c>
      <c r="AI50" s="55">
        <v>0</v>
      </c>
      <c r="AJ50" s="55">
        <v>0</v>
      </c>
      <c r="AK50" s="55">
        <v>0</v>
      </c>
      <c r="AL50" s="55">
        <v>0</v>
      </c>
      <c r="AM50" s="55">
        <v>0</v>
      </c>
      <c r="AN50" s="76">
        <v>0</v>
      </c>
    </row>
    <row r="51" spans="2:40" s="12" customFormat="1" ht="19.899999999999999" customHeight="1" x14ac:dyDescent="0.25">
      <c r="B51" s="30" t="s">
        <v>232</v>
      </c>
      <c r="C51" s="30" t="s">
        <v>233</v>
      </c>
      <c r="D51" s="55">
        <v>0</v>
      </c>
      <c r="E51" s="55">
        <v>0</v>
      </c>
      <c r="F51" s="55">
        <v>0</v>
      </c>
      <c r="G51" s="46">
        <v>-4783</v>
      </c>
      <c r="H51" s="46">
        <v>-151</v>
      </c>
      <c r="I51" s="55">
        <v>0</v>
      </c>
      <c r="J51" s="55">
        <v>0</v>
      </c>
      <c r="K51" s="46">
        <v>-178404</v>
      </c>
      <c r="L51" s="46">
        <v>-227</v>
      </c>
      <c r="M51" s="46">
        <v>-378</v>
      </c>
      <c r="N51" s="46">
        <v>-662</v>
      </c>
      <c r="O51" s="46">
        <v>-882</v>
      </c>
      <c r="P51" s="46">
        <v>-202</v>
      </c>
      <c r="Q51" s="46">
        <v>-341</v>
      </c>
      <c r="R51" s="46">
        <v>-349</v>
      </c>
      <c r="S51" s="46">
        <v>-433</v>
      </c>
      <c r="T51" s="46">
        <v>-16439</v>
      </c>
      <c r="U51" s="46">
        <v>-2699</v>
      </c>
      <c r="V51" s="46">
        <v>-2882</v>
      </c>
      <c r="W51" s="46">
        <v>-3158</v>
      </c>
      <c r="X51" s="46">
        <v>-177</v>
      </c>
      <c r="Y51" s="46">
        <v>-401</v>
      </c>
      <c r="Z51" s="46">
        <v>-5432</v>
      </c>
      <c r="AA51" s="46">
        <v>-15464</v>
      </c>
      <c r="AB51" s="46">
        <v>-47</v>
      </c>
      <c r="AC51" s="46">
        <v>-78</v>
      </c>
      <c r="AD51" s="46">
        <v>-111</v>
      </c>
      <c r="AE51" s="46">
        <v>-145</v>
      </c>
      <c r="AF51" s="46">
        <v>-35</v>
      </c>
      <c r="AG51" s="46">
        <v>-70</v>
      </c>
      <c r="AH51" s="46">
        <v>-106</v>
      </c>
      <c r="AI51" s="46">
        <v>-144</v>
      </c>
      <c r="AJ51" s="46">
        <v>-43</v>
      </c>
      <c r="AK51" s="46">
        <v>-96</v>
      </c>
      <c r="AL51" s="46">
        <v>-151</v>
      </c>
      <c r="AM51" s="46">
        <v>-207</v>
      </c>
      <c r="AN51" s="75">
        <v>-53</v>
      </c>
    </row>
    <row r="52" spans="2:40" s="12" customFormat="1" ht="19.899999999999999" customHeight="1" x14ac:dyDescent="0.25">
      <c r="B52" s="30" t="s">
        <v>234</v>
      </c>
      <c r="C52" s="30" t="s">
        <v>235</v>
      </c>
      <c r="D52" s="55">
        <v>0</v>
      </c>
      <c r="E52" s="55">
        <v>0</v>
      </c>
      <c r="F52" s="46">
        <v>-2715</v>
      </c>
      <c r="G52" s="55">
        <v>0</v>
      </c>
      <c r="H52" s="55">
        <v>0</v>
      </c>
      <c r="I52" s="46">
        <v>-177873</v>
      </c>
      <c r="J52" s="46">
        <v>-178755</v>
      </c>
      <c r="K52" s="46"/>
      <c r="L52" s="55">
        <v>0</v>
      </c>
      <c r="M52" s="55">
        <v>0</v>
      </c>
      <c r="N52" s="55">
        <v>0</v>
      </c>
      <c r="O52" s="55">
        <v>0</v>
      </c>
      <c r="P52" s="55">
        <v>0</v>
      </c>
      <c r="Q52" s="55">
        <v>0</v>
      </c>
      <c r="R52" s="55">
        <v>0</v>
      </c>
      <c r="S52" s="55">
        <v>0</v>
      </c>
      <c r="T52" s="55">
        <v>0</v>
      </c>
      <c r="U52" s="55">
        <v>0</v>
      </c>
      <c r="V52" s="55">
        <v>0</v>
      </c>
      <c r="W52" s="55">
        <v>0</v>
      </c>
      <c r="X52" s="55">
        <v>0</v>
      </c>
      <c r="Y52" s="55">
        <v>0</v>
      </c>
      <c r="Z52" s="55">
        <v>0</v>
      </c>
      <c r="AA52" s="55"/>
      <c r="AB52" s="55">
        <v>0</v>
      </c>
      <c r="AC52" s="55">
        <v>0</v>
      </c>
      <c r="AD52" s="55">
        <v>0</v>
      </c>
      <c r="AE52" s="55">
        <v>0</v>
      </c>
      <c r="AF52" s="55">
        <v>0</v>
      </c>
      <c r="AG52" s="55">
        <v>0</v>
      </c>
      <c r="AH52" s="55">
        <v>0</v>
      </c>
      <c r="AI52" s="55">
        <v>0</v>
      </c>
      <c r="AJ52" s="55">
        <v>0</v>
      </c>
      <c r="AK52" s="55">
        <v>0</v>
      </c>
      <c r="AL52" s="55">
        <v>0</v>
      </c>
      <c r="AM52" s="55">
        <v>0</v>
      </c>
      <c r="AN52" s="76">
        <v>0</v>
      </c>
    </row>
    <row r="53" spans="2:40" s="12" customFormat="1" ht="19.899999999999999" customHeight="1" x14ac:dyDescent="0.25">
      <c r="B53" s="30" t="s">
        <v>236</v>
      </c>
      <c r="C53" s="30" t="s">
        <v>237</v>
      </c>
      <c r="D53" s="55">
        <v>0</v>
      </c>
      <c r="E53" s="55">
        <v>0</v>
      </c>
      <c r="F53" s="46">
        <v>-25000</v>
      </c>
      <c r="G53" s="46">
        <v>-25000</v>
      </c>
      <c r="H53" s="55">
        <v>0</v>
      </c>
      <c r="I53" s="46">
        <v>-75000</v>
      </c>
      <c r="J53" s="46">
        <v>-75017</v>
      </c>
      <c r="K53" s="46">
        <v>-75000</v>
      </c>
      <c r="L53" s="55">
        <v>0</v>
      </c>
      <c r="M53" s="55">
        <v>0</v>
      </c>
      <c r="N53" s="55">
        <v>0</v>
      </c>
      <c r="O53" s="55">
        <v>0</v>
      </c>
      <c r="P53" s="55">
        <v>0</v>
      </c>
      <c r="Q53" s="55">
        <v>0</v>
      </c>
      <c r="R53" s="46">
        <v>-15000</v>
      </c>
      <c r="S53" s="46">
        <v>-15000</v>
      </c>
      <c r="T53" s="55">
        <v>0</v>
      </c>
      <c r="U53" s="55">
        <v>0</v>
      </c>
      <c r="V53" s="55">
        <v>0</v>
      </c>
      <c r="W53" s="55">
        <v>0</v>
      </c>
      <c r="X53" s="55">
        <v>0</v>
      </c>
      <c r="Y53" s="55">
        <v>0</v>
      </c>
      <c r="Z53" s="55">
        <v>0</v>
      </c>
      <c r="AA53" s="55"/>
      <c r="AB53" s="55">
        <v>0</v>
      </c>
      <c r="AC53" s="55">
        <v>0</v>
      </c>
      <c r="AD53" s="46">
        <v>-14395</v>
      </c>
      <c r="AE53" s="46">
        <v>-27469</v>
      </c>
      <c r="AF53" s="46">
        <v>-13176</v>
      </c>
      <c r="AG53" s="46">
        <v>-33563</v>
      </c>
      <c r="AH53" s="46">
        <v>-33563</v>
      </c>
      <c r="AI53" s="46">
        <v>-33563</v>
      </c>
      <c r="AJ53" s="55">
        <v>0</v>
      </c>
      <c r="AK53" s="55">
        <v>0</v>
      </c>
      <c r="AL53" s="55">
        <v>0</v>
      </c>
      <c r="AM53" s="55">
        <v>0</v>
      </c>
      <c r="AN53" s="76">
        <v>0</v>
      </c>
    </row>
    <row r="54" spans="2:40" s="12" customFormat="1" ht="19.899999999999999" customHeight="1" x14ac:dyDescent="0.25">
      <c r="B54" s="30" t="s">
        <v>208</v>
      </c>
      <c r="C54" s="30" t="s">
        <v>209</v>
      </c>
      <c r="D54" s="55">
        <v>0</v>
      </c>
      <c r="E54" s="55">
        <v>0</v>
      </c>
      <c r="F54" s="55">
        <v>0</v>
      </c>
      <c r="G54" s="55">
        <v>0</v>
      </c>
      <c r="H54" s="55">
        <v>0</v>
      </c>
      <c r="I54" s="55">
        <v>0</v>
      </c>
      <c r="J54" s="55">
        <v>0</v>
      </c>
      <c r="K54" s="55">
        <v>0</v>
      </c>
      <c r="L54" s="55">
        <v>0</v>
      </c>
      <c r="M54" s="55">
        <v>0</v>
      </c>
      <c r="N54" s="55">
        <v>0</v>
      </c>
      <c r="O54" s="55">
        <v>0</v>
      </c>
      <c r="P54" s="55">
        <v>0</v>
      </c>
      <c r="Q54" s="55">
        <v>0</v>
      </c>
      <c r="R54" s="55">
        <v>0</v>
      </c>
      <c r="S54" s="55">
        <v>0</v>
      </c>
      <c r="T54" s="55">
        <v>0</v>
      </c>
      <c r="U54" s="55">
        <v>0</v>
      </c>
      <c r="V54" s="55">
        <v>0</v>
      </c>
      <c r="W54" s="55">
        <v>0</v>
      </c>
      <c r="X54" s="55">
        <v>0</v>
      </c>
      <c r="Y54" s="55">
        <v>0</v>
      </c>
      <c r="Z54" s="55">
        <v>0</v>
      </c>
      <c r="AA54" s="55">
        <v>0</v>
      </c>
      <c r="AB54" s="55">
        <v>0</v>
      </c>
      <c r="AC54" s="55">
        <v>0</v>
      </c>
      <c r="AD54" s="55">
        <v>0</v>
      </c>
      <c r="AE54" s="46">
        <v>-1538</v>
      </c>
      <c r="AF54" s="46">
        <v>-768</v>
      </c>
      <c r="AG54" s="46">
        <v>-1248</v>
      </c>
      <c r="AH54" s="46">
        <v>-1248</v>
      </c>
      <c r="AI54" s="46">
        <v>-1248</v>
      </c>
      <c r="AJ54" s="55">
        <v>0</v>
      </c>
      <c r="AK54" s="55">
        <v>0</v>
      </c>
      <c r="AL54" s="55">
        <v>0</v>
      </c>
      <c r="AM54" s="55">
        <v>0</v>
      </c>
      <c r="AN54" s="76">
        <v>0</v>
      </c>
    </row>
    <row r="55" spans="2:40" ht="19.899999999999999" customHeight="1" x14ac:dyDescent="0.25">
      <c r="B55" s="30" t="s">
        <v>238</v>
      </c>
      <c r="C55" s="30" t="s">
        <v>239</v>
      </c>
      <c r="D55" s="46">
        <v>-297</v>
      </c>
      <c r="E55" s="46">
        <v>-1453</v>
      </c>
      <c r="F55" s="46">
        <v>-2034</v>
      </c>
      <c r="G55" s="46">
        <v>-2576</v>
      </c>
      <c r="H55" s="46">
        <v>-282</v>
      </c>
      <c r="I55" s="46">
        <v>-795</v>
      </c>
      <c r="J55" s="46">
        <v>-1168</v>
      </c>
      <c r="K55" s="46">
        <v>-1121</v>
      </c>
      <c r="L55" s="46">
        <v>-252</v>
      </c>
      <c r="M55" s="46">
        <v>-865</v>
      </c>
      <c r="N55" s="46">
        <v>-1245</v>
      </c>
      <c r="O55" s="46">
        <v>-1653</v>
      </c>
      <c r="P55" s="46">
        <v>-608</v>
      </c>
      <c r="Q55" s="46">
        <v>-1175</v>
      </c>
      <c r="R55" s="46">
        <v>-1532</v>
      </c>
      <c r="S55" s="46">
        <v>-1934</v>
      </c>
      <c r="T55" s="46">
        <v>-518</v>
      </c>
      <c r="U55" s="46">
        <v>-1084</v>
      </c>
      <c r="V55" s="46">
        <v>-1725</v>
      </c>
      <c r="W55" s="46">
        <v>-2400</v>
      </c>
      <c r="X55" s="46">
        <v>-835</v>
      </c>
      <c r="Y55" s="46">
        <v>-1385</v>
      </c>
      <c r="Z55" s="46">
        <v>-1856</v>
      </c>
      <c r="AA55" s="46">
        <v>-2380</v>
      </c>
      <c r="AB55" s="46">
        <v>-557</v>
      </c>
      <c r="AC55" s="46">
        <v>-1055</v>
      </c>
      <c r="AD55" s="46">
        <v>-1352</v>
      </c>
      <c r="AE55" s="46">
        <v>-1787</v>
      </c>
      <c r="AF55" s="46">
        <v>-449</v>
      </c>
      <c r="AG55" s="46">
        <v>-1356</v>
      </c>
      <c r="AH55" s="46">
        <v>-1692</v>
      </c>
      <c r="AI55" s="46">
        <v>-1990</v>
      </c>
      <c r="AJ55" s="46">
        <v>-458</v>
      </c>
      <c r="AK55" s="46">
        <v>-749</v>
      </c>
      <c r="AL55" s="46">
        <v>-1020</v>
      </c>
      <c r="AM55" s="46">
        <v>168</v>
      </c>
      <c r="AN55" s="75">
        <v>-311</v>
      </c>
    </row>
    <row r="56" spans="2:40" ht="19.899999999999999" customHeight="1" thickBot="1" x14ac:dyDescent="0.3">
      <c r="B56" s="16" t="s">
        <v>240</v>
      </c>
      <c r="C56" s="16" t="s">
        <v>241</v>
      </c>
      <c r="D56" s="48">
        <v>12203</v>
      </c>
      <c r="E56" s="48">
        <v>38624</v>
      </c>
      <c r="F56" s="48">
        <v>37418</v>
      </c>
      <c r="G56" s="48">
        <v>47450</v>
      </c>
      <c r="H56" s="48">
        <v>191961</v>
      </c>
      <c r="I56" s="48">
        <v>103635</v>
      </c>
      <c r="J56" s="48">
        <v>103286</v>
      </c>
      <c r="K56" s="48">
        <v>103086</v>
      </c>
      <c r="L56" s="48">
        <v>-479</v>
      </c>
      <c r="M56" s="48">
        <v>-1243</v>
      </c>
      <c r="N56" s="48">
        <v>-1907</v>
      </c>
      <c r="O56" s="48">
        <v>12466</v>
      </c>
      <c r="P56" s="48">
        <v>-810</v>
      </c>
      <c r="Q56" s="48">
        <v>-1516</v>
      </c>
      <c r="R56" s="48">
        <v>4263</v>
      </c>
      <c r="S56" s="48">
        <v>12669</v>
      </c>
      <c r="T56" s="48">
        <v>-13457</v>
      </c>
      <c r="U56" s="48">
        <v>112280</v>
      </c>
      <c r="V56" s="48">
        <v>111456</v>
      </c>
      <c r="W56" s="48">
        <v>110505</v>
      </c>
      <c r="X56" s="48">
        <v>-1012</v>
      </c>
      <c r="Y56" s="48">
        <v>-1787</v>
      </c>
      <c r="Z56" s="48">
        <v>-7288</v>
      </c>
      <c r="AA56" s="48">
        <f t="shared" ref="AA56:AG56" si="3">SUM(AA46:AA55)</f>
        <v>-17844</v>
      </c>
      <c r="AB56" s="48">
        <f t="shared" si="3"/>
        <v>-604</v>
      </c>
      <c r="AC56" s="48">
        <f t="shared" si="3"/>
        <v>-1133</v>
      </c>
      <c r="AD56" s="48">
        <f t="shared" si="3"/>
        <v>49695</v>
      </c>
      <c r="AE56" s="48">
        <f t="shared" si="3"/>
        <v>34494</v>
      </c>
      <c r="AF56" s="48">
        <f t="shared" si="3"/>
        <v>-14428</v>
      </c>
      <c r="AG56" s="48">
        <f t="shared" si="3"/>
        <v>-36237</v>
      </c>
      <c r="AH56" s="48">
        <v>-36609</v>
      </c>
      <c r="AI56" s="48">
        <v>-36945</v>
      </c>
      <c r="AJ56" s="48">
        <v>-152</v>
      </c>
      <c r="AK56" s="48">
        <v>-496</v>
      </c>
      <c r="AL56" s="48">
        <v>-822</v>
      </c>
      <c r="AM56" s="48">
        <f>SUM(AM46:AM55)</f>
        <v>10309</v>
      </c>
      <c r="AN56" s="77">
        <f>SUM(AN46:AN55)</f>
        <v>12315</v>
      </c>
    </row>
    <row r="57" spans="2:40" ht="19.899999999999999" customHeight="1" x14ac:dyDescent="0.25">
      <c r="B57" s="31" t="s">
        <v>242</v>
      </c>
      <c r="C57" s="31" t="s">
        <v>243</v>
      </c>
      <c r="D57" s="47">
        <v>-1809</v>
      </c>
      <c r="E57" s="47">
        <v>10193</v>
      </c>
      <c r="F57" s="47">
        <v>-12471</v>
      </c>
      <c r="G57" s="47">
        <v>-13788</v>
      </c>
      <c r="H57" s="47">
        <v>172300</v>
      </c>
      <c r="I57" s="47">
        <v>67059</v>
      </c>
      <c r="J57" s="47">
        <v>66952</v>
      </c>
      <c r="K57" s="47">
        <v>57380</v>
      </c>
      <c r="L57" s="47">
        <v>-17717</v>
      </c>
      <c r="M57" s="47">
        <v>-27608</v>
      </c>
      <c r="N57" s="47">
        <v>-34538</v>
      </c>
      <c r="O57" s="47">
        <v>-30448</v>
      </c>
      <c r="P57" s="47">
        <v>-12350</v>
      </c>
      <c r="Q57" s="47">
        <v>-19796</v>
      </c>
      <c r="R57" s="47">
        <v>-25088</v>
      </c>
      <c r="S57" s="47">
        <v>-25575</v>
      </c>
      <c r="T57" s="47">
        <v>1009</v>
      </c>
      <c r="U57" s="47">
        <v>74906</v>
      </c>
      <c r="V57" s="47">
        <v>82683</v>
      </c>
      <c r="W57" s="47">
        <v>46312</v>
      </c>
      <c r="X57" s="47">
        <v>-30593</v>
      </c>
      <c r="Y57" s="47">
        <v>-26408</v>
      </c>
      <c r="Z57" s="47">
        <v>-38075</v>
      </c>
      <c r="AA57" s="47">
        <v>4931</v>
      </c>
      <c r="AB57" s="47">
        <v>15825</v>
      </c>
      <c r="AC57" s="47">
        <v>-15170</v>
      </c>
      <c r="AD57" s="47">
        <v>29880</v>
      </c>
      <c r="AE57" s="47">
        <v>-5820.7631300000066</v>
      </c>
      <c r="AF57" s="47">
        <v>947</v>
      </c>
      <c r="AG57" s="47">
        <v>2419</v>
      </c>
      <c r="AH57" s="47">
        <v>-770</v>
      </c>
      <c r="AI57" s="47">
        <v>-9369</v>
      </c>
      <c r="AJ57" s="47">
        <v>-14760</v>
      </c>
      <c r="AK57" s="47">
        <v>-27691</v>
      </c>
      <c r="AL57" s="47">
        <v>-33840</v>
      </c>
      <c r="AM57" s="47">
        <f>AM40+AM45+AM56</f>
        <v>-32076</v>
      </c>
      <c r="AN57" s="78">
        <f>AN40+AN45+AN56</f>
        <v>218</v>
      </c>
    </row>
    <row r="58" spans="2:40" ht="19.899999999999999" customHeight="1" thickBot="1" x14ac:dyDescent="0.3">
      <c r="B58" s="5" t="s">
        <v>244</v>
      </c>
      <c r="C58" s="5" t="s">
        <v>245</v>
      </c>
      <c r="D58" s="48">
        <v>14826</v>
      </c>
      <c r="E58" s="48">
        <v>14826</v>
      </c>
      <c r="F58" s="48">
        <v>14826</v>
      </c>
      <c r="G58" s="48">
        <v>14826</v>
      </c>
      <c r="H58" s="48">
        <v>1038</v>
      </c>
      <c r="I58" s="48">
        <v>1038</v>
      </c>
      <c r="J58" s="48">
        <v>1038</v>
      </c>
      <c r="K58" s="48">
        <v>1038</v>
      </c>
      <c r="L58" s="48">
        <v>58418</v>
      </c>
      <c r="M58" s="48">
        <v>58418</v>
      </c>
      <c r="N58" s="48">
        <v>58418</v>
      </c>
      <c r="O58" s="48">
        <v>58418</v>
      </c>
      <c r="P58" s="48">
        <v>27970</v>
      </c>
      <c r="Q58" s="48">
        <v>27970</v>
      </c>
      <c r="R58" s="48">
        <v>27970</v>
      </c>
      <c r="S58" s="48">
        <v>27970</v>
      </c>
      <c r="T58" s="48">
        <v>2395</v>
      </c>
      <c r="U58" s="48">
        <v>2395</v>
      </c>
      <c r="V58" s="48">
        <v>2395</v>
      </c>
      <c r="W58" s="48">
        <v>2395</v>
      </c>
      <c r="X58" s="48">
        <v>48707</v>
      </c>
      <c r="Y58" s="48">
        <v>48707</v>
      </c>
      <c r="Z58" s="48">
        <v>48707</v>
      </c>
      <c r="AA58" s="48">
        <v>48707</v>
      </c>
      <c r="AB58" s="48">
        <v>53638</v>
      </c>
      <c r="AC58" s="48">
        <v>53638</v>
      </c>
      <c r="AD58" s="48">
        <v>53638</v>
      </c>
      <c r="AE58" s="48">
        <v>53638</v>
      </c>
      <c r="AF58" s="48">
        <v>47817.236869999993</v>
      </c>
      <c r="AG58" s="48">
        <v>47817.236869999993</v>
      </c>
      <c r="AH58" s="48">
        <v>47817.236869999993</v>
      </c>
      <c r="AI58" s="48">
        <v>47817.305650000002</v>
      </c>
      <c r="AJ58" s="48">
        <v>38448</v>
      </c>
      <c r="AK58" s="48">
        <v>38448</v>
      </c>
      <c r="AL58" s="48">
        <v>38448</v>
      </c>
      <c r="AM58" s="48">
        <v>38448</v>
      </c>
      <c r="AN58" s="77">
        <v>6372</v>
      </c>
    </row>
    <row r="59" spans="2:40" ht="19.899999999999999" customHeight="1" x14ac:dyDescent="0.25">
      <c r="B59" s="29" t="s">
        <v>246</v>
      </c>
      <c r="C59" s="29" t="s">
        <v>247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55">
        <v>0</v>
      </c>
      <c r="K59" s="55">
        <v>0</v>
      </c>
      <c r="L59" s="55">
        <v>0</v>
      </c>
      <c r="M59" s="55">
        <v>0</v>
      </c>
      <c r="N59" s="55">
        <v>0</v>
      </c>
      <c r="O59" s="55">
        <v>0</v>
      </c>
      <c r="P59" s="55">
        <v>0</v>
      </c>
      <c r="Q59" s="55">
        <v>0</v>
      </c>
      <c r="R59" s="55">
        <v>0</v>
      </c>
      <c r="S59" s="55">
        <v>0</v>
      </c>
      <c r="T59" s="55">
        <v>0</v>
      </c>
      <c r="U59" s="55">
        <v>0</v>
      </c>
      <c r="V59" s="55">
        <v>0</v>
      </c>
      <c r="W59" s="55">
        <v>0</v>
      </c>
      <c r="X59" s="55">
        <v>0</v>
      </c>
      <c r="Y59" s="55">
        <v>0</v>
      </c>
      <c r="Z59" s="55">
        <v>0</v>
      </c>
      <c r="AA59" s="55">
        <v>0</v>
      </c>
      <c r="AB59" s="55">
        <v>0</v>
      </c>
      <c r="AC59" s="55">
        <v>0</v>
      </c>
      <c r="AD59" s="55">
        <v>0</v>
      </c>
      <c r="AE59" s="47">
        <v>-3582</v>
      </c>
      <c r="AF59" s="55">
        <v>0</v>
      </c>
      <c r="AG59" s="55">
        <v>0</v>
      </c>
      <c r="AH59" s="55">
        <v>0</v>
      </c>
      <c r="AI59" s="47">
        <v>2161.9014499999994</v>
      </c>
      <c r="AJ59" s="55" t="s">
        <v>351</v>
      </c>
      <c r="AK59" s="55" t="s">
        <v>351</v>
      </c>
      <c r="AL59" s="55" t="s">
        <v>351</v>
      </c>
      <c r="AM59" s="47">
        <v>2001</v>
      </c>
      <c r="AN59" s="76" t="s">
        <v>351</v>
      </c>
    </row>
    <row r="60" spans="2:40" ht="19.899999999999999" customHeight="1" thickBot="1" x14ac:dyDescent="0.3">
      <c r="B60" s="5" t="s">
        <v>248</v>
      </c>
      <c r="C60" s="5" t="s">
        <v>249</v>
      </c>
      <c r="D60" s="48">
        <v>13017</v>
      </c>
      <c r="E60" s="48">
        <v>25019</v>
      </c>
      <c r="F60" s="48">
        <v>2355</v>
      </c>
      <c r="G60" s="48">
        <v>1038</v>
      </c>
      <c r="H60" s="48">
        <v>173338</v>
      </c>
      <c r="I60" s="48">
        <v>68097</v>
      </c>
      <c r="J60" s="48">
        <v>67990</v>
      </c>
      <c r="K60" s="48">
        <v>58418</v>
      </c>
      <c r="L60" s="48">
        <v>40701</v>
      </c>
      <c r="M60" s="48">
        <v>30810</v>
      </c>
      <c r="N60" s="48">
        <v>23880</v>
      </c>
      <c r="O60" s="48">
        <v>27970</v>
      </c>
      <c r="P60" s="48">
        <v>15620</v>
      </c>
      <c r="Q60" s="48">
        <v>8174</v>
      </c>
      <c r="R60" s="48">
        <v>2882</v>
      </c>
      <c r="S60" s="48">
        <v>2395</v>
      </c>
      <c r="T60" s="48">
        <v>3404</v>
      </c>
      <c r="U60" s="48">
        <v>77301</v>
      </c>
      <c r="V60" s="48">
        <v>85078</v>
      </c>
      <c r="W60" s="48">
        <v>48707</v>
      </c>
      <c r="X60" s="48">
        <v>18114</v>
      </c>
      <c r="Y60" s="48">
        <v>22299</v>
      </c>
      <c r="Z60" s="48">
        <v>10632</v>
      </c>
      <c r="AA60" s="48">
        <f t="shared" ref="AA60:AF60" si="4">AA40+AA45+AA56+AA58</f>
        <v>53638</v>
      </c>
      <c r="AB60" s="48">
        <f t="shared" si="4"/>
        <v>69464.948300000004</v>
      </c>
      <c r="AC60" s="48">
        <f t="shared" si="4"/>
        <v>38467.532139999981</v>
      </c>
      <c r="AD60" s="48">
        <f t="shared" si="4"/>
        <v>83518.375889999996</v>
      </c>
      <c r="AE60" s="48">
        <f t="shared" si="4"/>
        <v>47817.236869999993</v>
      </c>
      <c r="AF60" s="48">
        <f t="shared" si="4"/>
        <v>48762.794139999984</v>
      </c>
      <c r="AG60" s="48">
        <v>50234.978049999991</v>
      </c>
      <c r="AH60" s="48">
        <v>47047.236869999993</v>
      </c>
      <c r="AI60" s="48">
        <v>38448.305650000002</v>
      </c>
      <c r="AJ60" s="48">
        <v>23688.08054000001</v>
      </c>
      <c r="AK60" s="48">
        <v>10757</v>
      </c>
      <c r="AL60" s="48">
        <v>4608</v>
      </c>
      <c r="AM60" s="48">
        <f>AM58+AM57</f>
        <v>6372</v>
      </c>
      <c r="AN60" s="77">
        <f>AN58+AN57</f>
        <v>6590</v>
      </c>
    </row>
    <row r="61" spans="2:40" ht="14.65" customHeight="1" x14ac:dyDescent="0.25">
      <c r="W61" s="13"/>
      <c r="AN61" s="84"/>
    </row>
    <row r="62" spans="2:40" x14ac:dyDescent="0.25">
      <c r="W62" s="13"/>
      <c r="AN62" s="84"/>
    </row>
    <row r="63" spans="2:40" ht="24" x14ac:dyDescent="0.25">
      <c r="B63" s="9" t="s">
        <v>250</v>
      </c>
      <c r="C63" s="9" t="s">
        <v>251</v>
      </c>
      <c r="AN63" s="84"/>
    </row>
  </sheetData>
  <phoneticPr fontId="4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12D45-48B8-4F01-8ABB-8AF988109BFF}">
  <dimension ref="A1:AM54"/>
  <sheetViews>
    <sheetView showGridLines="0" zoomScale="80" zoomScaleNormal="80" workbookViewId="0">
      <pane xSplit="2" ySplit="4" topLeftCell="AC22" activePane="bottomRight" state="frozen"/>
      <selection pane="topRight" activeCell="C1" sqref="C1"/>
      <selection pane="bottomLeft" activeCell="A5" sqref="A5"/>
      <selection pane="bottomRight" activeCell="AM48" sqref="AM48"/>
    </sheetView>
  </sheetViews>
  <sheetFormatPr defaultColWidth="8.7109375" defaultRowHeight="12" x14ac:dyDescent="0.2"/>
  <cols>
    <col min="1" max="1" width="51.42578125" style="1" customWidth="1"/>
    <col min="2" max="2" width="50.42578125" style="1" customWidth="1"/>
    <col min="3" max="23" width="13.7109375" style="1" customWidth="1"/>
    <col min="24" max="25" width="12.140625" style="7" customWidth="1"/>
    <col min="26" max="38" width="12.140625" style="1" customWidth="1"/>
    <col min="39" max="39" width="12.140625" style="70" customWidth="1"/>
    <col min="40" max="16384" width="8.7109375" style="1"/>
  </cols>
  <sheetData>
    <row r="1" spans="1:39" ht="16.899999999999999" customHeight="1" x14ac:dyDescent="0.2"/>
    <row r="2" spans="1:39" s="20" customFormat="1" ht="29.65" customHeight="1" x14ac:dyDescent="0.25">
      <c r="A2" s="28" t="s">
        <v>252</v>
      </c>
      <c r="B2" s="28" t="s">
        <v>253</v>
      </c>
      <c r="C2" s="27"/>
      <c r="D2" s="27"/>
      <c r="E2" s="27"/>
      <c r="F2" s="27"/>
      <c r="G2" s="27"/>
      <c r="H2" s="27"/>
      <c r="I2" s="27"/>
      <c r="J2" s="27"/>
      <c r="K2" s="27"/>
      <c r="L2" s="27"/>
      <c r="X2" s="7"/>
      <c r="Y2" s="7"/>
      <c r="AM2" s="88"/>
    </row>
    <row r="3" spans="1:39" ht="16.149999999999999" customHeight="1" x14ac:dyDescent="0.2">
      <c r="A3" s="40"/>
      <c r="B3" s="35"/>
      <c r="C3" s="19"/>
      <c r="D3" s="19"/>
      <c r="E3" s="19"/>
      <c r="F3" s="19"/>
      <c r="G3" s="19"/>
      <c r="H3" s="19"/>
      <c r="I3" s="19"/>
      <c r="J3" s="19"/>
      <c r="K3" s="19"/>
      <c r="L3" s="19"/>
      <c r="X3" s="34"/>
      <c r="Y3" s="34"/>
      <c r="AG3" s="2"/>
      <c r="AH3" s="2"/>
      <c r="AI3" s="2"/>
    </row>
    <row r="4" spans="1:39" s="20" customFormat="1" ht="42.6" customHeight="1" thickBot="1" x14ac:dyDescent="0.3">
      <c r="A4" s="5" t="s">
        <v>254</v>
      </c>
      <c r="B4" s="5" t="s">
        <v>126</v>
      </c>
      <c r="C4" s="17">
        <v>42825</v>
      </c>
      <c r="D4" s="17">
        <v>42916</v>
      </c>
      <c r="E4" s="17">
        <v>43008</v>
      </c>
      <c r="F4" s="17">
        <v>43100</v>
      </c>
      <c r="G4" s="17">
        <v>43190</v>
      </c>
      <c r="H4" s="17">
        <v>43281</v>
      </c>
      <c r="I4" s="17">
        <v>43373</v>
      </c>
      <c r="J4" s="17">
        <v>43465</v>
      </c>
      <c r="K4" s="17">
        <v>43555</v>
      </c>
      <c r="L4" s="17">
        <v>43646</v>
      </c>
      <c r="M4" s="17">
        <v>43738</v>
      </c>
      <c r="N4" s="17">
        <v>43830</v>
      </c>
      <c r="O4" s="17" t="s">
        <v>255</v>
      </c>
      <c r="P4" s="17">
        <v>44012</v>
      </c>
      <c r="Q4" s="17">
        <v>44104</v>
      </c>
      <c r="R4" s="17">
        <v>44196</v>
      </c>
      <c r="S4" s="17">
        <v>44286</v>
      </c>
      <c r="T4" s="17">
        <v>44377</v>
      </c>
      <c r="U4" s="17">
        <v>44469</v>
      </c>
      <c r="V4" s="17">
        <v>44561</v>
      </c>
      <c r="W4" s="17">
        <v>44651</v>
      </c>
      <c r="X4" s="17">
        <v>44742</v>
      </c>
      <c r="Y4" s="17">
        <v>44834</v>
      </c>
      <c r="Z4" s="17">
        <v>44926</v>
      </c>
      <c r="AA4" s="17">
        <v>45016</v>
      </c>
      <c r="AB4" s="17">
        <v>45107</v>
      </c>
      <c r="AC4" s="17">
        <v>45199</v>
      </c>
      <c r="AD4" s="17">
        <v>45291</v>
      </c>
      <c r="AE4" s="17">
        <v>45382</v>
      </c>
      <c r="AF4" s="17">
        <v>45473</v>
      </c>
      <c r="AG4" s="17">
        <v>45565</v>
      </c>
      <c r="AH4" s="17">
        <v>45657</v>
      </c>
      <c r="AI4" s="17">
        <v>45747</v>
      </c>
      <c r="AJ4" s="17">
        <v>45838</v>
      </c>
      <c r="AK4" s="17">
        <v>45930</v>
      </c>
      <c r="AL4" s="17">
        <v>46022</v>
      </c>
      <c r="AM4" s="89">
        <v>46112</v>
      </c>
    </row>
    <row r="5" spans="1:39" s="7" customFormat="1" ht="19.899999999999999" customHeight="1" x14ac:dyDescent="0.25">
      <c r="A5" s="36" t="s">
        <v>256</v>
      </c>
      <c r="B5" s="30" t="s">
        <v>257</v>
      </c>
      <c r="C5" s="54">
        <v>0</v>
      </c>
      <c r="D5" s="54">
        <v>0</v>
      </c>
      <c r="E5" s="54">
        <v>0</v>
      </c>
      <c r="F5" s="54">
        <v>0</v>
      </c>
      <c r="G5" s="54">
        <v>0</v>
      </c>
      <c r="H5" s="54">
        <v>0</v>
      </c>
      <c r="I5" s="54">
        <v>0</v>
      </c>
      <c r="J5" s="46">
        <v>72445</v>
      </c>
      <c r="K5" s="46">
        <v>73364</v>
      </c>
      <c r="L5" s="46">
        <v>73335</v>
      </c>
      <c r="M5" s="46">
        <v>71846</v>
      </c>
      <c r="N5" s="46">
        <v>1448</v>
      </c>
      <c r="O5" s="46">
        <v>1376</v>
      </c>
      <c r="P5" s="46">
        <v>1299</v>
      </c>
      <c r="Q5" s="46">
        <v>1185</v>
      </c>
      <c r="R5" s="46">
        <v>1071</v>
      </c>
      <c r="S5" s="46">
        <v>953</v>
      </c>
      <c r="T5" s="46">
        <v>930</v>
      </c>
      <c r="U5" s="46">
        <v>869</v>
      </c>
      <c r="V5" s="46">
        <v>811</v>
      </c>
      <c r="W5" s="46">
        <v>850</v>
      </c>
      <c r="X5" s="46">
        <v>863</v>
      </c>
      <c r="Y5" s="46">
        <v>790.00933999999995</v>
      </c>
      <c r="Z5" s="46">
        <v>741</v>
      </c>
      <c r="AA5" s="46">
        <v>684.14245999999991</v>
      </c>
      <c r="AB5" s="46">
        <v>771.12189999999998</v>
      </c>
      <c r="AC5" s="46">
        <v>574.61344999999994</v>
      </c>
      <c r="AD5" s="46">
        <v>493.48951</v>
      </c>
      <c r="AE5" s="46">
        <v>435.93831</v>
      </c>
      <c r="AF5" s="46">
        <v>365.55528000000004</v>
      </c>
      <c r="AG5" s="46">
        <v>314.18892</v>
      </c>
      <c r="AH5" s="46">
        <v>264</v>
      </c>
      <c r="AI5" s="46">
        <v>236</v>
      </c>
      <c r="AJ5" s="46">
        <v>210</v>
      </c>
      <c r="AK5" s="46">
        <v>184</v>
      </c>
      <c r="AL5" s="46">
        <v>159</v>
      </c>
      <c r="AM5" s="75">
        <v>135</v>
      </c>
    </row>
    <row r="6" spans="1:39" s="7" customFormat="1" ht="19.899999999999999" customHeight="1" x14ac:dyDescent="0.25">
      <c r="A6" s="36" t="s">
        <v>258</v>
      </c>
      <c r="B6" s="30" t="s">
        <v>259</v>
      </c>
      <c r="C6" s="46">
        <v>67670</v>
      </c>
      <c r="D6" s="46">
        <v>70997</v>
      </c>
      <c r="E6" s="46">
        <v>71467</v>
      </c>
      <c r="F6" s="46">
        <v>72276</v>
      </c>
      <c r="G6" s="46">
        <v>71806</v>
      </c>
      <c r="H6" s="46">
        <v>70945</v>
      </c>
      <c r="I6" s="46">
        <v>71054</v>
      </c>
      <c r="J6" s="54">
        <v>0</v>
      </c>
      <c r="K6" s="54">
        <v>0</v>
      </c>
      <c r="L6" s="54">
        <v>0</v>
      </c>
      <c r="M6" s="54">
        <v>0</v>
      </c>
      <c r="N6" s="46">
        <v>71688</v>
      </c>
      <c r="O6" s="46">
        <v>70534</v>
      </c>
      <c r="P6" s="46">
        <v>69284</v>
      </c>
      <c r="Q6" s="46">
        <v>67165</v>
      </c>
      <c r="R6" s="46">
        <v>65280</v>
      </c>
      <c r="S6" s="46">
        <v>64466</v>
      </c>
      <c r="T6" s="46">
        <v>70006</v>
      </c>
      <c r="U6" s="46">
        <v>78327</v>
      </c>
      <c r="V6" s="46">
        <v>88672</v>
      </c>
      <c r="W6" s="46">
        <v>89638</v>
      </c>
      <c r="X6" s="46">
        <v>88787</v>
      </c>
      <c r="Y6" s="46">
        <v>90005.25854000001</v>
      </c>
      <c r="Z6" s="46">
        <v>89720</v>
      </c>
      <c r="AA6" s="46">
        <v>89103.878629999992</v>
      </c>
      <c r="AB6" s="46">
        <v>92927.920849999995</v>
      </c>
      <c r="AC6" s="46">
        <v>102823.75673000001</v>
      </c>
      <c r="AD6" s="46">
        <f>124591-12233.195</f>
        <v>112357.80499999999</v>
      </c>
      <c r="AE6" s="46">
        <v>117198.60364</v>
      </c>
      <c r="AF6" s="46">
        <v>114133</v>
      </c>
      <c r="AG6" s="46">
        <v>113004</v>
      </c>
      <c r="AH6" s="46">
        <v>111196</v>
      </c>
      <c r="AI6" s="46">
        <v>109635.85018000001</v>
      </c>
      <c r="AJ6" s="46">
        <v>107988</v>
      </c>
      <c r="AK6" s="46">
        <v>105969</v>
      </c>
      <c r="AL6" s="46">
        <v>95485</v>
      </c>
      <c r="AM6" s="75">
        <v>93370</v>
      </c>
    </row>
    <row r="7" spans="1:39" s="7" customFormat="1" ht="19.899999999999999" customHeight="1" x14ac:dyDescent="0.25">
      <c r="A7" s="36" t="s">
        <v>260</v>
      </c>
      <c r="B7" s="30" t="s">
        <v>261</v>
      </c>
      <c r="C7" s="46"/>
      <c r="D7" s="46"/>
      <c r="E7" s="46"/>
      <c r="F7" s="46"/>
      <c r="G7" s="46"/>
      <c r="H7" s="46"/>
      <c r="I7" s="46"/>
      <c r="J7" s="54"/>
      <c r="K7" s="54"/>
      <c r="L7" s="54"/>
      <c r="M7" s="54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>
        <v>1801</v>
      </c>
      <c r="AG7" s="46">
        <v>1802</v>
      </c>
      <c r="AH7" s="46">
        <v>1868</v>
      </c>
      <c r="AI7" s="46">
        <v>1868</v>
      </c>
      <c r="AJ7" s="46">
        <v>1868</v>
      </c>
      <c r="AK7" s="46">
        <v>1868</v>
      </c>
      <c r="AL7" s="46">
        <v>1748</v>
      </c>
      <c r="AM7" s="75">
        <v>1767</v>
      </c>
    </row>
    <row r="8" spans="1:39" s="7" customFormat="1" ht="19.899999999999999" customHeight="1" x14ac:dyDescent="0.25">
      <c r="A8" s="36" t="s">
        <v>262</v>
      </c>
      <c r="B8" s="30" t="s">
        <v>263</v>
      </c>
      <c r="C8" s="46">
        <v>110</v>
      </c>
      <c r="D8" s="46">
        <v>279</v>
      </c>
      <c r="E8" s="46">
        <v>283</v>
      </c>
      <c r="F8" s="46">
        <v>194</v>
      </c>
      <c r="G8" s="46">
        <v>194</v>
      </c>
      <c r="H8" s="46">
        <v>197</v>
      </c>
      <c r="I8" s="46">
        <v>196</v>
      </c>
      <c r="J8" s="46">
        <v>110</v>
      </c>
      <c r="K8" s="46">
        <v>110</v>
      </c>
      <c r="L8" s="54">
        <v>0</v>
      </c>
      <c r="M8" s="54">
        <v>0</v>
      </c>
      <c r="N8" s="46">
        <v>110</v>
      </c>
      <c r="O8" s="46">
        <v>110</v>
      </c>
      <c r="P8" s="46">
        <v>195</v>
      </c>
      <c r="Q8" s="46">
        <v>195</v>
      </c>
      <c r="R8" s="46">
        <v>195</v>
      </c>
      <c r="S8" s="46">
        <v>195</v>
      </c>
      <c r="T8" s="46">
        <v>206</v>
      </c>
      <c r="U8" s="46">
        <v>206</v>
      </c>
      <c r="V8" s="46">
        <v>206</v>
      </c>
      <c r="W8" s="46">
        <v>206</v>
      </c>
      <c r="X8" s="46">
        <v>214</v>
      </c>
      <c r="Y8" s="46">
        <v>215.54748000000001</v>
      </c>
      <c r="Z8" s="46">
        <v>220</v>
      </c>
      <c r="AA8" s="46">
        <v>224.77302</v>
      </c>
      <c r="AB8" s="46">
        <v>259.11277000000001</v>
      </c>
      <c r="AC8" s="46">
        <v>263.72553999999997</v>
      </c>
      <c r="AD8" s="46">
        <v>268</v>
      </c>
      <c r="AE8" s="46">
        <v>272.95107999999999</v>
      </c>
      <c r="AF8" s="46">
        <v>277.56385</v>
      </c>
      <c r="AG8" s="46">
        <v>282.17662000000001</v>
      </c>
      <c r="AH8" s="46">
        <v>287</v>
      </c>
      <c r="AI8" s="46">
        <v>291</v>
      </c>
      <c r="AJ8" s="46">
        <v>296</v>
      </c>
      <c r="AK8" s="46">
        <v>244</v>
      </c>
      <c r="AL8" s="46">
        <v>244</v>
      </c>
      <c r="AM8" s="75">
        <v>244</v>
      </c>
    </row>
    <row r="9" spans="1:39" s="7" customFormat="1" ht="19.899999999999999" customHeight="1" x14ac:dyDescent="0.25">
      <c r="A9" s="36" t="s">
        <v>264</v>
      </c>
      <c r="B9" s="30" t="s">
        <v>265</v>
      </c>
      <c r="C9" s="54">
        <v>0</v>
      </c>
      <c r="D9" s="54">
        <v>0</v>
      </c>
      <c r="E9" s="54">
        <v>0</v>
      </c>
      <c r="F9" s="54">
        <v>0</v>
      </c>
      <c r="G9" s="54">
        <v>0</v>
      </c>
      <c r="H9" s="54">
        <v>0</v>
      </c>
      <c r="I9" s="54">
        <v>0</v>
      </c>
      <c r="J9" s="54">
        <v>0</v>
      </c>
      <c r="K9" s="54">
        <v>0</v>
      </c>
      <c r="L9" s="54">
        <v>0</v>
      </c>
      <c r="M9" s="54">
        <v>0</v>
      </c>
      <c r="N9" s="54">
        <v>0</v>
      </c>
      <c r="O9" s="54">
        <v>0</v>
      </c>
      <c r="P9" s="54">
        <v>0</v>
      </c>
      <c r="Q9" s="54">
        <v>0</v>
      </c>
      <c r="R9" s="54">
        <v>0</v>
      </c>
      <c r="S9" s="54">
        <v>0</v>
      </c>
      <c r="T9" s="54">
        <v>0</v>
      </c>
      <c r="U9" s="54">
        <v>0</v>
      </c>
      <c r="V9" s="46">
        <v>12158</v>
      </c>
      <c r="W9" s="46">
        <v>12158</v>
      </c>
      <c r="X9" s="46">
        <v>12158</v>
      </c>
      <c r="Y9" s="46">
        <v>12158.001</v>
      </c>
      <c r="Z9" s="46">
        <v>13310</v>
      </c>
      <c r="AA9" s="46">
        <v>13310.261</v>
      </c>
      <c r="AB9" s="46">
        <v>13310.261</v>
      </c>
      <c r="AC9" s="46">
        <v>13310.261</v>
      </c>
      <c r="AD9" s="46">
        <v>4685.0410000000002</v>
      </c>
      <c r="AE9" s="46">
        <v>4685.0410000000002</v>
      </c>
      <c r="AF9" s="46">
        <v>4685.0410000000002</v>
      </c>
      <c r="AG9" s="46">
        <v>4685.0410000000002</v>
      </c>
      <c r="AH9" s="54">
        <v>0</v>
      </c>
      <c r="AI9" s="54">
        <v>0</v>
      </c>
      <c r="AJ9" s="54">
        <v>0</v>
      </c>
      <c r="AK9" s="54">
        <v>0</v>
      </c>
      <c r="AL9" s="54">
        <v>0</v>
      </c>
      <c r="AM9" s="74">
        <v>0</v>
      </c>
    </row>
    <row r="10" spans="1:39" ht="19.899999999999999" customHeight="1" thickBot="1" x14ac:dyDescent="0.25">
      <c r="A10" s="37" t="s">
        <v>266</v>
      </c>
      <c r="B10" s="37" t="s">
        <v>267</v>
      </c>
      <c r="C10" s="48">
        <v>67780</v>
      </c>
      <c r="D10" s="48">
        <v>71276</v>
      </c>
      <c r="E10" s="48">
        <v>71750</v>
      </c>
      <c r="F10" s="48">
        <v>72470</v>
      </c>
      <c r="G10" s="48">
        <v>72000</v>
      </c>
      <c r="H10" s="48">
        <v>71142</v>
      </c>
      <c r="I10" s="48">
        <v>71250</v>
      </c>
      <c r="J10" s="48">
        <v>72555</v>
      </c>
      <c r="K10" s="48">
        <v>73474</v>
      </c>
      <c r="L10" s="48">
        <v>73335</v>
      </c>
      <c r="M10" s="48">
        <v>71846</v>
      </c>
      <c r="N10" s="48">
        <v>73246</v>
      </c>
      <c r="O10" s="48">
        <v>72020</v>
      </c>
      <c r="P10" s="48">
        <v>70778</v>
      </c>
      <c r="Q10" s="48">
        <v>68545</v>
      </c>
      <c r="R10" s="48">
        <v>66546</v>
      </c>
      <c r="S10" s="48">
        <v>65614</v>
      </c>
      <c r="T10" s="48">
        <v>71142</v>
      </c>
      <c r="U10" s="48">
        <v>79402</v>
      </c>
      <c r="V10" s="48">
        <v>101847</v>
      </c>
      <c r="W10" s="48">
        <v>102852</v>
      </c>
      <c r="X10" s="48">
        <v>102022</v>
      </c>
      <c r="Y10" s="48">
        <v>103169</v>
      </c>
      <c r="Z10" s="48">
        <f t="shared" ref="Z10:AE10" si="0">SUM(Z5:Z9)</f>
        <v>103991</v>
      </c>
      <c r="AA10" s="48">
        <f t="shared" si="0"/>
        <v>103323.05510999999</v>
      </c>
      <c r="AB10" s="48">
        <f t="shared" si="0"/>
        <v>107268.41652</v>
      </c>
      <c r="AC10" s="48">
        <f t="shared" si="0"/>
        <v>116972.35672000001</v>
      </c>
      <c r="AD10" s="48">
        <f t="shared" si="0"/>
        <v>117804.33550999999</v>
      </c>
      <c r="AE10" s="48">
        <f t="shared" si="0"/>
        <v>122592.53403</v>
      </c>
      <c r="AF10" s="48">
        <v>121263</v>
      </c>
      <c r="AG10" s="48">
        <v>120087.40654</v>
      </c>
      <c r="AH10" s="48">
        <v>113615</v>
      </c>
      <c r="AI10" s="48">
        <v>112030.85018000001</v>
      </c>
      <c r="AJ10" s="48">
        <f>SUM(AJ5:AJ9)</f>
        <v>110362</v>
      </c>
      <c r="AK10" s="48">
        <f>SUM(AK5:AK9)</f>
        <v>108265</v>
      </c>
      <c r="AL10" s="48">
        <f>SUM(AL5:AL9)</f>
        <v>97636</v>
      </c>
      <c r="AM10" s="77">
        <f>SUM(AM5:AM9)</f>
        <v>95516</v>
      </c>
    </row>
    <row r="11" spans="1:39" ht="19.899999999999999" customHeight="1" x14ac:dyDescent="0.2">
      <c r="A11" s="36" t="s">
        <v>268</v>
      </c>
      <c r="B11" s="36" t="s">
        <v>269</v>
      </c>
      <c r="C11" s="46">
        <v>6221</v>
      </c>
      <c r="D11" s="46">
        <v>7508</v>
      </c>
      <c r="E11" s="46">
        <v>8722</v>
      </c>
      <c r="F11" s="46">
        <v>7159</v>
      </c>
      <c r="G11" s="46">
        <v>8769</v>
      </c>
      <c r="H11" s="46">
        <v>9590</v>
      </c>
      <c r="I11" s="46">
        <v>9579</v>
      </c>
      <c r="J11" s="46">
        <v>10298</v>
      </c>
      <c r="K11" s="46">
        <v>10322</v>
      </c>
      <c r="L11" s="46">
        <v>8950</v>
      </c>
      <c r="M11" s="46">
        <v>7866</v>
      </c>
      <c r="N11" s="46">
        <v>8806</v>
      </c>
      <c r="O11" s="46">
        <v>7856</v>
      </c>
      <c r="P11" s="46">
        <v>6061</v>
      </c>
      <c r="Q11" s="46">
        <v>6062</v>
      </c>
      <c r="R11" s="46">
        <v>5976</v>
      </c>
      <c r="S11" s="46">
        <v>4288</v>
      </c>
      <c r="T11" s="46">
        <v>11913</v>
      </c>
      <c r="U11" s="46">
        <v>19405</v>
      </c>
      <c r="V11" s="46">
        <v>8445</v>
      </c>
      <c r="W11" s="46">
        <v>9024</v>
      </c>
      <c r="X11" s="46">
        <v>7088</v>
      </c>
      <c r="Y11" s="46">
        <v>6844.35934</v>
      </c>
      <c r="Z11" s="46">
        <v>8477</v>
      </c>
      <c r="AA11" s="46">
        <v>8200.4666500000003</v>
      </c>
      <c r="AB11" s="46">
        <v>7639.2935599999992</v>
      </c>
      <c r="AC11" s="46">
        <v>7748.5270399999999</v>
      </c>
      <c r="AD11" s="46">
        <v>6842.8729199999998</v>
      </c>
      <c r="AE11" s="46">
        <v>7283.0712699999995</v>
      </c>
      <c r="AF11" s="46">
        <v>7475.3770800000002</v>
      </c>
      <c r="AG11" s="46">
        <v>7683.1675599999999</v>
      </c>
      <c r="AH11" s="46">
        <v>2488.1571300000001</v>
      </c>
      <c r="AI11" s="46">
        <v>2629.1033900000002</v>
      </c>
      <c r="AJ11" s="46">
        <v>2412</v>
      </c>
      <c r="AK11" s="46">
        <v>2506</v>
      </c>
      <c r="AL11" s="46">
        <v>1407</v>
      </c>
      <c r="AM11" s="75">
        <v>1480</v>
      </c>
    </row>
    <row r="12" spans="1:39" ht="19.899999999999999" customHeight="1" x14ac:dyDescent="0.2">
      <c r="A12" s="36" t="s">
        <v>270</v>
      </c>
      <c r="B12" s="36" t="s">
        <v>271</v>
      </c>
      <c r="C12" s="68">
        <v>2514</v>
      </c>
      <c r="D12" s="68">
        <v>4760</v>
      </c>
      <c r="E12" s="68">
        <v>4894</v>
      </c>
      <c r="F12" s="68">
        <v>1649</v>
      </c>
      <c r="G12" s="68">
        <v>3698</v>
      </c>
      <c r="H12" s="68">
        <v>21974</v>
      </c>
      <c r="I12" s="68">
        <v>5097</v>
      </c>
      <c r="J12" s="68">
        <v>2606</v>
      </c>
      <c r="K12" s="68">
        <v>2948</v>
      </c>
      <c r="L12" s="68">
        <v>4313</v>
      </c>
      <c r="M12" s="68">
        <v>3144</v>
      </c>
      <c r="N12" s="68">
        <v>2841</v>
      </c>
      <c r="O12" s="68">
        <v>3427</v>
      </c>
      <c r="P12" s="68">
        <v>1546</v>
      </c>
      <c r="Q12" s="68">
        <v>2369</v>
      </c>
      <c r="R12" s="68">
        <v>2641</v>
      </c>
      <c r="S12" s="68">
        <v>137120</v>
      </c>
      <c r="T12" s="68">
        <v>66633</v>
      </c>
      <c r="U12" s="68">
        <v>7284</v>
      </c>
      <c r="V12" s="46">
        <v>12461</v>
      </c>
      <c r="W12" s="46">
        <v>24465</v>
      </c>
      <c r="X12" s="46">
        <v>8157</v>
      </c>
      <c r="Y12" s="46">
        <v>82004.695569999996</v>
      </c>
      <c r="Z12" s="46">
        <v>7746.3</v>
      </c>
      <c r="AA12" s="46">
        <v>7856.23128</v>
      </c>
      <c r="AB12" s="46">
        <v>2916.4124999999999</v>
      </c>
      <c r="AC12" s="46">
        <v>10793.89833</v>
      </c>
      <c r="AD12" s="46">
        <v>25517.82804</v>
      </c>
      <c r="AE12" s="46">
        <v>27484.814620000001</v>
      </c>
      <c r="AF12" s="46">
        <v>13202.500699999999</v>
      </c>
      <c r="AG12" s="46">
        <v>296.40133000000003</v>
      </c>
      <c r="AH12" s="46">
        <v>1079</v>
      </c>
      <c r="AI12" s="46">
        <v>146.90615999999997</v>
      </c>
      <c r="AJ12" s="46">
        <v>980</v>
      </c>
      <c r="AK12" s="46">
        <v>791</v>
      </c>
      <c r="AL12" s="46">
        <v>1911</v>
      </c>
      <c r="AM12" s="75">
        <v>3640</v>
      </c>
    </row>
    <row r="13" spans="1:39" ht="19.899999999999999" customHeight="1" x14ac:dyDescent="0.2">
      <c r="A13" s="36" t="s">
        <v>272</v>
      </c>
      <c r="B13" s="36" t="s">
        <v>273</v>
      </c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46">
        <v>6263</v>
      </c>
      <c r="W13" s="46">
        <v>6735</v>
      </c>
      <c r="X13" s="46">
        <v>9360</v>
      </c>
      <c r="Y13" s="46">
        <v>6845.9619400000011</v>
      </c>
      <c r="Z13" s="46">
        <v>6522.4</v>
      </c>
      <c r="AA13" s="46">
        <v>1532.2836499999999</v>
      </c>
      <c r="AB13" s="46">
        <v>11130.473819999999</v>
      </c>
      <c r="AC13" s="46">
        <v>8154.5781900000002</v>
      </c>
      <c r="AD13" s="46">
        <v>7140.5964100000001</v>
      </c>
      <c r="AE13" s="46">
        <v>4841.2968199999996</v>
      </c>
      <c r="AF13" s="46">
        <v>2340.2352799999999</v>
      </c>
      <c r="AG13" s="46">
        <v>2075.4992699999998</v>
      </c>
      <c r="AH13" s="46">
        <v>2002</v>
      </c>
      <c r="AI13" s="46">
        <v>1564.79081</v>
      </c>
      <c r="AJ13" s="46">
        <v>1433</v>
      </c>
      <c r="AK13" s="46">
        <v>2223</v>
      </c>
      <c r="AL13" s="46">
        <v>2045</v>
      </c>
      <c r="AM13" s="75">
        <v>1336</v>
      </c>
    </row>
    <row r="14" spans="1:39" ht="19.899999999999999" customHeight="1" x14ac:dyDescent="0.2">
      <c r="A14" s="36" t="s">
        <v>274</v>
      </c>
      <c r="B14" s="36" t="s">
        <v>275</v>
      </c>
      <c r="C14" s="47">
        <v>249</v>
      </c>
      <c r="D14" s="47">
        <v>167</v>
      </c>
      <c r="E14" s="46">
        <v>176</v>
      </c>
      <c r="F14" s="46">
        <v>129</v>
      </c>
      <c r="G14" s="46">
        <v>3397</v>
      </c>
      <c r="H14" s="46">
        <v>270</v>
      </c>
      <c r="I14" s="46">
        <v>345</v>
      </c>
      <c r="J14" s="46">
        <v>840</v>
      </c>
      <c r="K14" s="46">
        <v>846</v>
      </c>
      <c r="L14" s="46">
        <v>546</v>
      </c>
      <c r="M14" s="46">
        <v>859</v>
      </c>
      <c r="N14" s="46">
        <v>682</v>
      </c>
      <c r="O14" s="46">
        <v>720</v>
      </c>
      <c r="P14" s="46">
        <v>479</v>
      </c>
      <c r="Q14" s="46">
        <v>758</v>
      </c>
      <c r="R14" s="46">
        <v>763</v>
      </c>
      <c r="S14" s="46">
        <v>2916</v>
      </c>
      <c r="T14" s="46">
        <v>429</v>
      </c>
      <c r="U14" s="46">
        <v>951</v>
      </c>
      <c r="V14" s="46">
        <v>6514</v>
      </c>
      <c r="W14" s="46">
        <v>6640</v>
      </c>
      <c r="X14" s="46">
        <v>5532</v>
      </c>
      <c r="Y14" s="46">
        <v>4947.4774500000003</v>
      </c>
      <c r="Z14" s="46">
        <v>5801</v>
      </c>
      <c r="AA14" s="46">
        <v>8217.4948700000004</v>
      </c>
      <c r="AB14" s="46">
        <v>7301.0029699999996</v>
      </c>
      <c r="AC14" s="46">
        <v>3208.88706</v>
      </c>
      <c r="AD14" s="46">
        <v>3131.5554400000001</v>
      </c>
      <c r="AE14" s="46">
        <v>2952.9683599999998</v>
      </c>
      <c r="AF14" s="46">
        <v>1850.49613</v>
      </c>
      <c r="AG14" s="46">
        <v>2153.6453199999996</v>
      </c>
      <c r="AH14" s="46">
        <v>1730.48207</v>
      </c>
      <c r="AI14" s="46">
        <v>3424</v>
      </c>
      <c r="AJ14" s="46">
        <v>2073</v>
      </c>
      <c r="AK14" s="46">
        <v>2063</v>
      </c>
      <c r="AL14" s="46">
        <v>1062</v>
      </c>
      <c r="AM14" s="75">
        <v>1284</v>
      </c>
    </row>
    <row r="15" spans="1:39" ht="19.899999999999999" customHeight="1" x14ac:dyDescent="0.2">
      <c r="A15" s="36" t="s">
        <v>276</v>
      </c>
      <c r="B15" s="36" t="s">
        <v>277</v>
      </c>
      <c r="C15" s="54">
        <v>0</v>
      </c>
      <c r="D15" s="54">
        <v>0</v>
      </c>
      <c r="E15" s="46">
        <v>2247</v>
      </c>
      <c r="F15" s="54">
        <v>0</v>
      </c>
      <c r="G15" s="54">
        <v>0</v>
      </c>
      <c r="H15" s="54">
        <v>0</v>
      </c>
      <c r="I15" s="54">
        <v>0</v>
      </c>
      <c r="J15" s="54">
        <v>0</v>
      </c>
      <c r="K15" s="54">
        <v>0</v>
      </c>
      <c r="L15" s="54">
        <v>0</v>
      </c>
      <c r="M15" s="54">
        <v>0</v>
      </c>
      <c r="N15" s="54">
        <v>0</v>
      </c>
      <c r="O15" s="54">
        <v>0</v>
      </c>
      <c r="P15" s="54">
        <v>0</v>
      </c>
      <c r="Q15" s="54">
        <v>0</v>
      </c>
      <c r="R15" s="54">
        <v>0</v>
      </c>
      <c r="S15" s="54">
        <v>0</v>
      </c>
      <c r="T15" s="54">
        <v>0</v>
      </c>
      <c r="U15" s="54">
        <v>0</v>
      </c>
      <c r="V15" s="54">
        <v>0</v>
      </c>
      <c r="W15" s="54">
        <v>0</v>
      </c>
      <c r="X15" s="54">
        <v>0</v>
      </c>
      <c r="Y15" s="54">
        <v>0</v>
      </c>
      <c r="Z15" s="54">
        <v>0</v>
      </c>
      <c r="AA15" s="54">
        <v>0</v>
      </c>
      <c r="AB15" s="54">
        <v>0</v>
      </c>
      <c r="AC15" s="54">
        <v>0</v>
      </c>
      <c r="AD15" s="54">
        <v>0</v>
      </c>
      <c r="AE15" s="54">
        <v>0</v>
      </c>
      <c r="AF15" s="54">
        <v>0</v>
      </c>
      <c r="AG15" s="54">
        <v>0</v>
      </c>
      <c r="AH15" s="54">
        <v>0</v>
      </c>
      <c r="AI15" s="54">
        <v>0</v>
      </c>
      <c r="AJ15" s="54">
        <v>0</v>
      </c>
      <c r="AK15" s="54">
        <v>0</v>
      </c>
      <c r="AL15" s="54">
        <v>0</v>
      </c>
      <c r="AM15" s="74">
        <v>0</v>
      </c>
    </row>
    <row r="16" spans="1:39" ht="19.899999999999999" customHeight="1" x14ac:dyDescent="0.2">
      <c r="A16" s="36" t="s">
        <v>278</v>
      </c>
      <c r="B16" s="36" t="s">
        <v>279</v>
      </c>
      <c r="C16" s="46">
        <v>13017</v>
      </c>
      <c r="D16" s="46">
        <v>25019</v>
      </c>
      <c r="E16" s="46">
        <v>2335</v>
      </c>
      <c r="F16" s="46">
        <v>1038</v>
      </c>
      <c r="G16" s="46">
        <v>173338</v>
      </c>
      <c r="H16" s="46">
        <v>68097</v>
      </c>
      <c r="I16" s="46">
        <v>67990</v>
      </c>
      <c r="J16" s="46">
        <v>58418</v>
      </c>
      <c r="K16" s="46">
        <v>40701</v>
      </c>
      <c r="L16" s="46">
        <v>30810</v>
      </c>
      <c r="M16" s="46">
        <v>23880</v>
      </c>
      <c r="N16" s="46">
        <v>27970</v>
      </c>
      <c r="O16" s="46">
        <v>15620</v>
      </c>
      <c r="P16" s="46">
        <v>8174</v>
      </c>
      <c r="Q16" s="46">
        <v>2882</v>
      </c>
      <c r="R16" s="46">
        <v>2395</v>
      </c>
      <c r="S16" s="46">
        <v>3404</v>
      </c>
      <c r="T16" s="46">
        <v>77301</v>
      </c>
      <c r="U16" s="46">
        <v>85078</v>
      </c>
      <c r="V16" s="46">
        <v>48707</v>
      </c>
      <c r="W16" s="46">
        <v>18114</v>
      </c>
      <c r="X16" s="46">
        <v>22299</v>
      </c>
      <c r="Y16" s="46">
        <v>10632.063380000001</v>
      </c>
      <c r="Z16" s="46">
        <v>53638.1</v>
      </c>
      <c r="AA16" s="46">
        <v>69464.901489999989</v>
      </c>
      <c r="AB16" s="46">
        <v>38468.21198</v>
      </c>
      <c r="AC16" s="46">
        <v>83518.21974</v>
      </c>
      <c r="AD16" s="46">
        <v>47817.305650000002</v>
      </c>
      <c r="AE16" s="46">
        <v>48763.238149999997</v>
      </c>
      <c r="AF16" s="46">
        <v>50235.137520000004</v>
      </c>
      <c r="AG16" s="46">
        <v>47046.994140000003</v>
      </c>
      <c r="AH16" s="46">
        <v>38448</v>
      </c>
      <c r="AI16" s="46">
        <v>23687.571059999998</v>
      </c>
      <c r="AJ16" s="46">
        <v>10757</v>
      </c>
      <c r="AK16" s="46">
        <v>4608</v>
      </c>
      <c r="AL16" s="46">
        <v>6372</v>
      </c>
      <c r="AM16" s="75">
        <v>6590</v>
      </c>
    </row>
    <row r="17" spans="1:39" ht="19.899999999999999" customHeight="1" x14ac:dyDescent="0.2">
      <c r="A17" s="36" t="s">
        <v>280</v>
      </c>
      <c r="B17" s="36" t="s">
        <v>281</v>
      </c>
      <c r="C17" s="54">
        <v>0</v>
      </c>
      <c r="D17" s="54">
        <v>0</v>
      </c>
      <c r="E17" s="54">
        <v>0</v>
      </c>
      <c r="F17" s="54">
        <v>0</v>
      </c>
      <c r="G17" s="54">
        <v>0</v>
      </c>
      <c r="H17" s="54">
        <v>0</v>
      </c>
      <c r="I17" s="54">
        <v>0</v>
      </c>
      <c r="J17" s="54">
        <v>0</v>
      </c>
      <c r="K17" s="54">
        <v>0</v>
      </c>
      <c r="L17" s="54">
        <v>0</v>
      </c>
      <c r="M17" s="54">
        <v>0</v>
      </c>
      <c r="N17" s="54">
        <v>0</v>
      </c>
      <c r="O17" s="54">
        <v>0</v>
      </c>
      <c r="P17" s="54">
        <v>0</v>
      </c>
      <c r="Q17" s="54">
        <v>0</v>
      </c>
      <c r="R17" s="54">
        <v>0</v>
      </c>
      <c r="S17" s="54">
        <v>0</v>
      </c>
      <c r="T17" s="54">
        <v>0</v>
      </c>
      <c r="U17" s="54">
        <v>0</v>
      </c>
      <c r="V17" s="54">
        <v>0</v>
      </c>
      <c r="W17" s="54">
        <v>0</v>
      </c>
      <c r="X17" s="54">
        <v>0</v>
      </c>
      <c r="Y17" s="54">
        <v>0</v>
      </c>
      <c r="Z17" s="54">
        <v>0</v>
      </c>
      <c r="AA17" s="54">
        <v>0</v>
      </c>
      <c r="AB17" s="54">
        <v>0</v>
      </c>
      <c r="AC17" s="54">
        <v>44</v>
      </c>
      <c r="AD17" s="54">
        <v>0</v>
      </c>
      <c r="AE17" s="54">
        <v>0</v>
      </c>
      <c r="AF17" s="54">
        <v>0</v>
      </c>
      <c r="AG17" s="54">
        <v>0</v>
      </c>
      <c r="AH17" s="54">
        <v>109.40987</v>
      </c>
      <c r="AI17" s="54">
        <v>0</v>
      </c>
      <c r="AJ17" s="54">
        <v>0</v>
      </c>
      <c r="AK17" s="54">
        <v>0</v>
      </c>
      <c r="AL17" s="54">
        <v>0</v>
      </c>
      <c r="AM17" s="74">
        <v>0</v>
      </c>
    </row>
    <row r="18" spans="1:39" ht="19.899999999999999" customHeight="1" thickBot="1" x14ac:dyDescent="0.25">
      <c r="A18" s="37" t="s">
        <v>282</v>
      </c>
      <c r="B18" s="37" t="s">
        <v>283</v>
      </c>
      <c r="C18" s="48">
        <v>22001</v>
      </c>
      <c r="D18" s="48">
        <v>37454</v>
      </c>
      <c r="E18" s="48">
        <v>18394</v>
      </c>
      <c r="F18" s="48">
        <v>9975</v>
      </c>
      <c r="G18" s="48">
        <v>189202</v>
      </c>
      <c r="H18" s="48">
        <v>99931</v>
      </c>
      <c r="I18" s="48">
        <v>83011</v>
      </c>
      <c r="J18" s="48">
        <v>72162</v>
      </c>
      <c r="K18" s="48">
        <v>54817</v>
      </c>
      <c r="L18" s="48">
        <v>44619</v>
      </c>
      <c r="M18" s="48">
        <v>35749</v>
      </c>
      <c r="N18" s="48">
        <v>40299</v>
      </c>
      <c r="O18" s="48">
        <v>27623</v>
      </c>
      <c r="P18" s="48">
        <v>16260</v>
      </c>
      <c r="Q18" s="48">
        <v>12071</v>
      </c>
      <c r="R18" s="48">
        <v>11775</v>
      </c>
      <c r="S18" s="48">
        <v>147728</v>
      </c>
      <c r="T18" s="48">
        <v>156276</v>
      </c>
      <c r="U18" s="48">
        <v>112718</v>
      </c>
      <c r="V18" s="48">
        <v>82390</v>
      </c>
      <c r="W18" s="48">
        <v>64978</v>
      </c>
      <c r="X18" s="48">
        <v>52436</v>
      </c>
      <c r="Y18" s="48">
        <v>111275</v>
      </c>
      <c r="Z18" s="48">
        <v>82184</v>
      </c>
      <c r="AA18" s="48">
        <f>SUM(AA11:AA16)</f>
        <v>95271.377939999991</v>
      </c>
      <c r="AB18" s="48">
        <f>SUM(AB11:AB16)</f>
        <v>67455.394830000005</v>
      </c>
      <c r="AC18" s="48">
        <f>SUM(AC11:AC17)</f>
        <v>113468.11036000001</v>
      </c>
      <c r="AD18" s="48">
        <f>SUM(AD11:AD17)</f>
        <v>90450.158460000006</v>
      </c>
      <c r="AE18" s="48">
        <f>SUM(AE11:AE17)</f>
        <v>91325.389219999983</v>
      </c>
      <c r="AF18" s="48">
        <f>SUM(AF11:AF17)</f>
        <v>75103.746710000007</v>
      </c>
      <c r="AG18" s="48">
        <v>59255.707620000001</v>
      </c>
      <c r="AH18" s="48">
        <v>45857.049070000001</v>
      </c>
      <c r="AI18" s="48">
        <v>31452.371419999999</v>
      </c>
      <c r="AJ18" s="48">
        <f>SUM(AJ11:AJ17)</f>
        <v>17655</v>
      </c>
      <c r="AK18" s="48">
        <f>SUM(AK11:AK17)</f>
        <v>12191</v>
      </c>
      <c r="AL18" s="48">
        <f>SUM(AL11:AL17)</f>
        <v>12797</v>
      </c>
      <c r="AM18" s="77">
        <f>SUM(AM11:AM17)</f>
        <v>14330</v>
      </c>
    </row>
    <row r="19" spans="1:39" ht="19.899999999999999" customHeight="1" thickBot="1" x14ac:dyDescent="0.25">
      <c r="A19" s="37" t="s">
        <v>284</v>
      </c>
      <c r="B19" s="37" t="s">
        <v>285</v>
      </c>
      <c r="C19" s="48">
        <v>89781</v>
      </c>
      <c r="D19" s="48">
        <v>108730</v>
      </c>
      <c r="E19" s="48">
        <v>90144</v>
      </c>
      <c r="F19" s="48">
        <v>82445</v>
      </c>
      <c r="G19" s="48">
        <v>261202</v>
      </c>
      <c r="H19" s="48">
        <v>171073</v>
      </c>
      <c r="I19" s="48">
        <v>154261</v>
      </c>
      <c r="J19" s="48">
        <v>144717</v>
      </c>
      <c r="K19" s="48">
        <v>128291</v>
      </c>
      <c r="L19" s="48">
        <v>117954</v>
      </c>
      <c r="M19" s="48">
        <v>107595</v>
      </c>
      <c r="N19" s="48">
        <v>113545</v>
      </c>
      <c r="O19" s="48">
        <v>99643</v>
      </c>
      <c r="P19" s="48">
        <v>87038</v>
      </c>
      <c r="Q19" s="48">
        <v>80616</v>
      </c>
      <c r="R19" s="48">
        <v>78321</v>
      </c>
      <c r="S19" s="48">
        <v>213342</v>
      </c>
      <c r="T19" s="48">
        <v>227418</v>
      </c>
      <c r="U19" s="48">
        <v>192120</v>
      </c>
      <c r="V19" s="48">
        <v>184237</v>
      </c>
      <c r="W19" s="48">
        <v>167830</v>
      </c>
      <c r="X19" s="48">
        <v>154458</v>
      </c>
      <c r="Y19" s="48">
        <v>214443</v>
      </c>
      <c r="Z19" s="48">
        <v>186175</v>
      </c>
      <c r="AA19" s="48">
        <f>AA18+AA10</f>
        <v>198594.43304999999</v>
      </c>
      <c r="AB19" s="48">
        <f>AB18+AB10</f>
        <v>174723.81135</v>
      </c>
      <c r="AC19" s="48">
        <f>AC10+AC18</f>
        <v>230440.46708000003</v>
      </c>
      <c r="AD19" s="48">
        <f>AD10+AD18</f>
        <v>208254.49397000001</v>
      </c>
      <c r="AE19" s="48">
        <f>AE10+AE18</f>
        <v>213917.92324999999</v>
      </c>
      <c r="AF19" s="48">
        <v>196366</v>
      </c>
      <c r="AG19" s="48">
        <v>179343.11416</v>
      </c>
      <c r="AH19" s="48">
        <v>159472.04907000001</v>
      </c>
      <c r="AI19" s="48">
        <v>143483.22160000002</v>
      </c>
      <c r="AJ19" s="48">
        <f>AJ10+AJ18</f>
        <v>128017</v>
      </c>
      <c r="AK19" s="48">
        <f>AK10+AK18</f>
        <v>120456</v>
      </c>
      <c r="AL19" s="48">
        <f>AL10+AL18</f>
        <v>110433</v>
      </c>
      <c r="AM19" s="77">
        <f>AM10+AM18</f>
        <v>109846</v>
      </c>
    </row>
    <row r="20" spans="1:39" ht="19.899999999999999" customHeight="1" x14ac:dyDescent="0.2">
      <c r="A20" s="36" t="s">
        <v>286</v>
      </c>
      <c r="B20" s="36" t="s">
        <v>287</v>
      </c>
      <c r="C20" s="46">
        <v>1180</v>
      </c>
      <c r="D20" s="46">
        <v>1180</v>
      </c>
      <c r="E20" s="46">
        <v>1180</v>
      </c>
      <c r="F20" s="46">
        <v>1180</v>
      </c>
      <c r="G20" s="46">
        <v>1180</v>
      </c>
      <c r="H20" s="46">
        <v>1372</v>
      </c>
      <c r="I20" s="46">
        <v>1372</v>
      </c>
      <c r="J20" s="46">
        <v>1372</v>
      </c>
      <c r="K20" s="46">
        <v>1372</v>
      </c>
      <c r="L20" s="46">
        <v>1372</v>
      </c>
      <c r="M20" s="46">
        <v>1372</v>
      </c>
      <c r="N20" s="46">
        <v>1372</v>
      </c>
      <c r="O20" s="46">
        <v>1372</v>
      </c>
      <c r="P20" s="46">
        <v>1373</v>
      </c>
      <c r="Q20" s="46">
        <v>1373</v>
      </c>
      <c r="R20" s="46">
        <v>1373</v>
      </c>
      <c r="S20" s="46">
        <v>1373</v>
      </c>
      <c r="T20" s="46">
        <v>1616</v>
      </c>
      <c r="U20" s="46">
        <v>1616</v>
      </c>
      <c r="V20" s="46">
        <v>1616</v>
      </c>
      <c r="W20" s="46">
        <v>1616</v>
      </c>
      <c r="X20" s="46">
        <v>1616</v>
      </c>
      <c r="Y20" s="46">
        <v>1616</v>
      </c>
      <c r="Z20" s="46">
        <v>1616</v>
      </c>
      <c r="AA20" s="46">
        <v>1616.2326</v>
      </c>
      <c r="AB20" s="46">
        <v>1616.2326</v>
      </c>
      <c r="AC20" s="46">
        <v>1616.2326</v>
      </c>
      <c r="AD20" s="46">
        <v>1616.2326</v>
      </c>
      <c r="AE20" s="46">
        <v>1616.2326</v>
      </c>
      <c r="AF20" s="46">
        <v>1616.2326</v>
      </c>
      <c r="AG20" s="46">
        <v>1616.2326</v>
      </c>
      <c r="AH20" s="46">
        <v>1616.2326</v>
      </c>
      <c r="AI20" s="46">
        <v>1616.2326</v>
      </c>
      <c r="AJ20" s="46">
        <v>1616.2326</v>
      </c>
      <c r="AK20" s="46">
        <v>1616</v>
      </c>
      <c r="AL20" s="46">
        <v>1616</v>
      </c>
      <c r="AM20" s="75">
        <v>1616</v>
      </c>
    </row>
    <row r="21" spans="1:39" ht="28.9" customHeight="1" x14ac:dyDescent="0.2">
      <c r="A21" s="36" t="s">
        <v>288</v>
      </c>
      <c r="B21" s="36" t="s">
        <v>289</v>
      </c>
      <c r="C21" s="54">
        <v>0</v>
      </c>
      <c r="D21" s="54">
        <v>0</v>
      </c>
      <c r="E21" s="54">
        <v>0</v>
      </c>
      <c r="F21" s="54">
        <v>0</v>
      </c>
      <c r="G21" s="54">
        <v>0</v>
      </c>
      <c r="H21" s="54">
        <v>0</v>
      </c>
      <c r="I21" s="54">
        <v>0</v>
      </c>
      <c r="J21" s="54">
        <v>0</v>
      </c>
      <c r="K21" s="54">
        <v>0</v>
      </c>
      <c r="L21" s="54">
        <v>0</v>
      </c>
      <c r="M21" s="54">
        <v>0</v>
      </c>
      <c r="N21" s="54">
        <v>1</v>
      </c>
      <c r="O21" s="54">
        <v>1</v>
      </c>
      <c r="P21" s="54">
        <v>0</v>
      </c>
      <c r="Q21" s="54">
        <v>0</v>
      </c>
      <c r="R21" s="54">
        <v>0</v>
      </c>
      <c r="S21" s="54">
        <v>243</v>
      </c>
      <c r="T21" s="54">
        <v>0</v>
      </c>
      <c r="U21" s="54">
        <v>0</v>
      </c>
      <c r="V21" s="54">
        <v>0</v>
      </c>
      <c r="W21" s="54">
        <v>0</v>
      </c>
      <c r="X21" s="54">
        <v>0</v>
      </c>
      <c r="Y21" s="54">
        <v>0</v>
      </c>
      <c r="Z21" s="54">
        <v>0</v>
      </c>
      <c r="AA21" s="54">
        <v>0</v>
      </c>
      <c r="AB21" s="54">
        <v>0</v>
      </c>
      <c r="AC21" s="54">
        <v>0</v>
      </c>
      <c r="AD21" s="54">
        <v>0</v>
      </c>
      <c r="AE21" s="54">
        <v>0</v>
      </c>
      <c r="AF21" s="54">
        <v>0</v>
      </c>
      <c r="AG21" s="54">
        <v>0</v>
      </c>
      <c r="AH21" s="54">
        <v>0</v>
      </c>
      <c r="AI21" s="54">
        <v>0</v>
      </c>
      <c r="AJ21" s="54">
        <v>0</v>
      </c>
      <c r="AK21" s="54">
        <v>0</v>
      </c>
      <c r="AL21" s="54">
        <v>0</v>
      </c>
      <c r="AM21" s="74">
        <v>0</v>
      </c>
    </row>
    <row r="22" spans="1:39" ht="25.9" customHeight="1" x14ac:dyDescent="0.2">
      <c r="A22" s="36" t="s">
        <v>290</v>
      </c>
      <c r="B22" s="36" t="s">
        <v>291</v>
      </c>
      <c r="C22" s="46">
        <v>140805</v>
      </c>
      <c r="D22" s="46">
        <v>2549</v>
      </c>
      <c r="E22" s="46">
        <v>2549</v>
      </c>
      <c r="F22" s="46">
        <v>2549</v>
      </c>
      <c r="G22" s="46">
        <v>2549</v>
      </c>
      <c r="H22" s="46">
        <v>108923</v>
      </c>
      <c r="I22" s="46">
        <v>108923</v>
      </c>
      <c r="J22" s="46">
        <v>108923</v>
      </c>
      <c r="K22" s="46">
        <v>108923</v>
      </c>
      <c r="L22" s="46">
        <v>108923</v>
      </c>
      <c r="M22" s="46">
        <v>108923</v>
      </c>
      <c r="N22" s="46">
        <v>108923</v>
      </c>
      <c r="O22" s="46">
        <v>108923</v>
      </c>
      <c r="P22" s="46">
        <v>108923</v>
      </c>
      <c r="Q22" s="46">
        <v>108923</v>
      </c>
      <c r="R22" s="46">
        <v>108923</v>
      </c>
      <c r="S22" s="46">
        <v>108923</v>
      </c>
      <c r="T22" s="46">
        <v>237443</v>
      </c>
      <c r="U22" s="46">
        <v>237443</v>
      </c>
      <c r="V22" s="46">
        <v>237443</v>
      </c>
      <c r="W22" s="46">
        <v>237443</v>
      </c>
      <c r="X22" s="46">
        <v>237443</v>
      </c>
      <c r="Y22" s="46">
        <v>237443</v>
      </c>
      <c r="Z22" s="46">
        <v>237443</v>
      </c>
      <c r="AA22" s="46">
        <v>237442.64191999999</v>
      </c>
      <c r="AB22" s="46">
        <v>237442.64191999999</v>
      </c>
      <c r="AC22" s="46">
        <v>237442.64191999999</v>
      </c>
      <c r="AD22" s="46">
        <v>237442.64191999999</v>
      </c>
      <c r="AE22" s="46">
        <v>237442.64191999999</v>
      </c>
      <c r="AF22" s="46">
        <v>237442.64191999999</v>
      </c>
      <c r="AG22" s="46">
        <v>237442.64191999999</v>
      </c>
      <c r="AH22" s="46">
        <v>237442.64191999999</v>
      </c>
      <c r="AI22" s="46">
        <v>237442.64191999999</v>
      </c>
      <c r="AJ22" s="46">
        <v>237442.64191999999</v>
      </c>
      <c r="AK22" s="46">
        <v>237443</v>
      </c>
      <c r="AL22" s="46">
        <v>237443</v>
      </c>
      <c r="AM22" s="75">
        <v>237443</v>
      </c>
    </row>
    <row r="23" spans="1:39" s="3" customFormat="1" ht="19.899999999999999" customHeight="1" x14ac:dyDescent="0.2">
      <c r="A23" s="36" t="s">
        <v>292</v>
      </c>
      <c r="B23" s="36" t="s">
        <v>293</v>
      </c>
      <c r="C23" s="54">
        <v>0</v>
      </c>
      <c r="D23" s="54">
        <v>0</v>
      </c>
      <c r="E23" s="54">
        <v>0</v>
      </c>
      <c r="F23" s="54">
        <v>0</v>
      </c>
      <c r="G23" s="54">
        <v>0</v>
      </c>
      <c r="H23" s="54">
        <v>0</v>
      </c>
      <c r="I23" s="54">
        <v>0</v>
      </c>
      <c r="J23" s="46">
        <v>714</v>
      </c>
      <c r="K23" s="46">
        <v>690</v>
      </c>
      <c r="L23" s="46">
        <v>701</v>
      </c>
      <c r="M23" s="46">
        <v>715</v>
      </c>
      <c r="N23" s="46">
        <v>732</v>
      </c>
      <c r="O23" s="46">
        <v>716</v>
      </c>
      <c r="P23" s="46">
        <v>708</v>
      </c>
      <c r="Q23" s="46">
        <v>718</v>
      </c>
      <c r="R23" s="46">
        <v>696</v>
      </c>
      <c r="S23" s="46">
        <v>134209</v>
      </c>
      <c r="T23" s="46">
        <v>720</v>
      </c>
      <c r="U23" s="46">
        <v>725</v>
      </c>
      <c r="V23" s="46">
        <v>731</v>
      </c>
      <c r="W23" s="46">
        <v>733</v>
      </c>
      <c r="X23" s="46">
        <v>733</v>
      </c>
      <c r="Y23" s="46">
        <v>733</v>
      </c>
      <c r="Z23" s="54">
        <v>0</v>
      </c>
      <c r="AA23" s="54">
        <v>0</v>
      </c>
      <c r="AB23" s="46">
        <v>23191.774309999997</v>
      </c>
      <c r="AC23" s="46">
        <v>23191.774309999997</v>
      </c>
      <c r="AD23" s="54">
        <v>0</v>
      </c>
      <c r="AE23" s="54">
        <v>0</v>
      </c>
      <c r="AF23" s="54"/>
      <c r="AG23" s="54"/>
      <c r="AH23" s="54">
        <v>0</v>
      </c>
      <c r="AI23" s="54">
        <v>129.16838000000001</v>
      </c>
      <c r="AJ23" s="54">
        <v>0</v>
      </c>
      <c r="AK23" s="54">
        <v>0</v>
      </c>
      <c r="AL23" s="54">
        <v>0</v>
      </c>
      <c r="AM23" s="74">
        <v>0</v>
      </c>
    </row>
    <row r="24" spans="1:39" s="3" customFormat="1" ht="19.899999999999999" customHeight="1" x14ac:dyDescent="0.2">
      <c r="A24" s="36" t="s">
        <v>294</v>
      </c>
      <c r="B24" s="36" t="s">
        <v>295</v>
      </c>
      <c r="C24" s="54">
        <v>0</v>
      </c>
      <c r="D24" s="54">
        <v>0</v>
      </c>
      <c r="E24" s="54">
        <v>0</v>
      </c>
      <c r="F24" s="54">
        <v>0</v>
      </c>
      <c r="G24" s="54">
        <v>0</v>
      </c>
      <c r="H24" s="54">
        <v>0</v>
      </c>
      <c r="I24" s="54">
        <v>0</v>
      </c>
      <c r="J24" s="54">
        <v>0</v>
      </c>
      <c r="K24" s="54">
        <v>0</v>
      </c>
      <c r="L24" s="54">
        <v>0</v>
      </c>
      <c r="M24" s="54">
        <v>0</v>
      </c>
      <c r="N24" s="54">
        <v>0</v>
      </c>
      <c r="O24" s="54">
        <v>0</v>
      </c>
      <c r="P24" s="54">
        <v>0</v>
      </c>
      <c r="Q24" s="54">
        <v>0</v>
      </c>
      <c r="R24" s="54">
        <v>0</v>
      </c>
      <c r="S24" s="54">
        <v>0</v>
      </c>
      <c r="T24" s="54">
        <v>0</v>
      </c>
      <c r="U24" s="54">
        <v>0</v>
      </c>
      <c r="V24" s="54">
        <v>0</v>
      </c>
      <c r="W24" s="54">
        <v>0</v>
      </c>
      <c r="X24" s="54">
        <v>0</v>
      </c>
      <c r="Y24" s="54">
        <v>0</v>
      </c>
      <c r="Z24" s="54">
        <v>0</v>
      </c>
      <c r="AA24" s="54">
        <v>0</v>
      </c>
      <c r="AB24" s="54">
        <v>0</v>
      </c>
      <c r="AC24" s="54">
        <v>0</v>
      </c>
      <c r="AD24" s="46">
        <v>23191.774309999997</v>
      </c>
      <c r="AE24" s="46">
        <v>23191.774309999997</v>
      </c>
      <c r="AF24" s="46">
        <v>23191.774309999997</v>
      </c>
      <c r="AG24" s="46">
        <v>23191.774309999997</v>
      </c>
      <c r="AH24" s="46">
        <v>23191.774309999997</v>
      </c>
      <c r="AI24" s="46">
        <v>23191.774309999997</v>
      </c>
      <c r="AJ24" s="46">
        <v>23191.774309999997</v>
      </c>
      <c r="AK24" s="46">
        <v>23191.774309999997</v>
      </c>
      <c r="AL24" s="46">
        <v>23192</v>
      </c>
      <c r="AM24" s="75">
        <v>23192</v>
      </c>
    </row>
    <row r="25" spans="1:39" ht="19.899999999999999" customHeight="1" x14ac:dyDescent="0.2">
      <c r="A25" s="36" t="s">
        <v>296</v>
      </c>
      <c r="B25" s="36" t="s">
        <v>297</v>
      </c>
      <c r="C25" s="46">
        <v>-151107</v>
      </c>
      <c r="D25" s="46">
        <v>-25369</v>
      </c>
      <c r="E25" s="46">
        <v>-38600</v>
      </c>
      <c r="F25" s="46">
        <v>-57887</v>
      </c>
      <c r="G25" s="46">
        <v>-72236</v>
      </c>
      <c r="H25" s="46">
        <v>-41182</v>
      </c>
      <c r="I25" s="46">
        <v>-52286</v>
      </c>
      <c r="J25" s="46">
        <v>-68870</v>
      </c>
      <c r="K25" s="46">
        <v>-83856</v>
      </c>
      <c r="L25" s="46">
        <v>-100566</v>
      </c>
      <c r="M25" s="46">
        <v>-117299</v>
      </c>
      <c r="N25" s="46">
        <v>-132608</v>
      </c>
      <c r="O25" s="46">
        <v>-152453</v>
      </c>
      <c r="P25" s="46">
        <v>-163437</v>
      </c>
      <c r="Q25" s="46">
        <v>-172556</v>
      </c>
      <c r="R25" s="46">
        <v>-188380</v>
      </c>
      <c r="S25" s="46">
        <v>-205455</v>
      </c>
      <c r="T25" s="46">
        <v>-207952</v>
      </c>
      <c r="U25" s="46">
        <v>-223583</v>
      </c>
      <c r="V25" s="46">
        <v>-186477</v>
      </c>
      <c r="W25" s="46">
        <v>-179035</v>
      </c>
      <c r="X25" s="46">
        <v>-173916</v>
      </c>
      <c r="Y25" s="46">
        <v>-178978</v>
      </c>
      <c r="Z25" s="46">
        <v>-162552</v>
      </c>
      <c r="AA25" s="46">
        <v>-146081.89936000001</v>
      </c>
      <c r="AB25" s="46">
        <v>-154030.08983000001</v>
      </c>
      <c r="AC25" s="46">
        <v>-143174.24608000001</v>
      </c>
      <c r="AD25" s="46">
        <v>-144474.38509999998</v>
      </c>
      <c r="AE25" s="46">
        <v>-126933.82782999999</v>
      </c>
      <c r="AF25" s="46">
        <v>-116642.64392</v>
      </c>
      <c r="AG25" s="46">
        <v>-132934.89489</v>
      </c>
      <c r="AH25" s="46">
        <v>-150808.87834999998</v>
      </c>
      <c r="AI25" s="46">
        <v>-166064.24137</v>
      </c>
      <c r="AJ25" s="46">
        <v>-181482</v>
      </c>
      <c r="AK25" s="46">
        <v>-192234</v>
      </c>
      <c r="AL25" s="46">
        <v>-213423</v>
      </c>
      <c r="AM25" s="75">
        <v>-223161</v>
      </c>
    </row>
    <row r="26" spans="1:39" ht="19.899999999999999" customHeight="1" thickBot="1" x14ac:dyDescent="0.25">
      <c r="A26" s="37" t="s">
        <v>298</v>
      </c>
      <c r="B26" s="37" t="s">
        <v>299</v>
      </c>
      <c r="C26" s="48">
        <v>-9122</v>
      </c>
      <c r="D26" s="48">
        <v>-21640</v>
      </c>
      <c r="E26" s="48">
        <v>-34871</v>
      </c>
      <c r="F26" s="48">
        <v>-54158</v>
      </c>
      <c r="G26" s="48">
        <v>-68507</v>
      </c>
      <c r="H26" s="48">
        <v>69113</v>
      </c>
      <c r="I26" s="48">
        <v>58009</v>
      </c>
      <c r="J26" s="48">
        <v>42139</v>
      </c>
      <c r="K26" s="48">
        <v>27129</v>
      </c>
      <c r="L26" s="48">
        <v>10430</v>
      </c>
      <c r="M26" s="48">
        <v>-6289</v>
      </c>
      <c r="N26" s="48">
        <v>-21580</v>
      </c>
      <c r="O26" s="48">
        <v>-41441</v>
      </c>
      <c r="P26" s="48">
        <v>-52433</v>
      </c>
      <c r="Q26" s="48">
        <v>-61542</v>
      </c>
      <c r="R26" s="48">
        <v>-77388</v>
      </c>
      <c r="S26" s="48">
        <v>39293</v>
      </c>
      <c r="T26" s="48">
        <v>31827</v>
      </c>
      <c r="U26" s="48">
        <v>16201</v>
      </c>
      <c r="V26" s="48">
        <v>53313</v>
      </c>
      <c r="W26" s="48">
        <v>60757</v>
      </c>
      <c r="X26" s="48">
        <v>65876</v>
      </c>
      <c r="Y26" s="48">
        <v>60814</v>
      </c>
      <c r="Z26" s="48">
        <f t="shared" ref="Z26:AF26" si="1">SUM(Z20:Z25)</f>
        <v>76507</v>
      </c>
      <c r="AA26" s="48">
        <f t="shared" si="1"/>
        <v>92976.975159999973</v>
      </c>
      <c r="AB26" s="48">
        <f t="shared" si="1"/>
        <v>108220.55899999995</v>
      </c>
      <c r="AC26" s="48">
        <f t="shared" si="1"/>
        <v>119076.40274999995</v>
      </c>
      <c r="AD26" s="48">
        <f t="shared" si="1"/>
        <v>117776.26372999998</v>
      </c>
      <c r="AE26" s="48">
        <f t="shared" si="1"/>
        <v>135316.82099999997</v>
      </c>
      <c r="AF26" s="48">
        <f t="shared" si="1"/>
        <v>145608.00490999996</v>
      </c>
      <c r="AG26" s="48">
        <v>129315.75393999997</v>
      </c>
      <c r="AH26" s="48">
        <v>111441.77047999998</v>
      </c>
      <c r="AI26" s="48">
        <v>96315.575839999947</v>
      </c>
      <c r="AJ26" s="48">
        <f t="shared" ref="AJ26:AL26" si="2">SUM(AJ20:AJ25)</f>
        <v>80768.648829999962</v>
      </c>
      <c r="AK26" s="48">
        <f t="shared" si="2"/>
        <v>70016.774310000008</v>
      </c>
      <c r="AL26" s="48">
        <f t="shared" si="2"/>
        <v>48828</v>
      </c>
      <c r="AM26" s="77">
        <f>SUM(AM20:AM25)</f>
        <v>39090</v>
      </c>
    </row>
    <row r="27" spans="1:39" ht="19.899999999999999" customHeight="1" x14ac:dyDescent="0.2">
      <c r="A27" s="36" t="s">
        <v>300</v>
      </c>
      <c r="B27" s="36" t="s">
        <v>301</v>
      </c>
      <c r="C27" s="54">
        <v>0</v>
      </c>
      <c r="D27" s="54">
        <v>0</v>
      </c>
      <c r="E27" s="54">
        <v>0</v>
      </c>
      <c r="F27" s="54">
        <v>0</v>
      </c>
      <c r="G27" s="54">
        <v>0</v>
      </c>
      <c r="H27" s="54">
        <v>0</v>
      </c>
      <c r="I27" s="54">
        <v>0</v>
      </c>
      <c r="J27" s="54">
        <v>0</v>
      </c>
      <c r="K27" s="46">
        <v>32266</v>
      </c>
      <c r="L27" s="46">
        <v>38871</v>
      </c>
      <c r="M27" s="46">
        <v>42502</v>
      </c>
      <c r="N27" s="46">
        <f>44728-N29</f>
        <v>30721</v>
      </c>
      <c r="O27" s="46">
        <v>30228</v>
      </c>
      <c r="P27" s="46">
        <v>45962</v>
      </c>
      <c r="Q27" s="46">
        <v>47043</v>
      </c>
      <c r="R27" s="46">
        <v>33988</v>
      </c>
      <c r="S27" s="46">
        <v>34030</v>
      </c>
      <c r="T27" s="46">
        <v>33721</v>
      </c>
      <c r="U27" s="46">
        <v>33673</v>
      </c>
      <c r="V27" s="46">
        <v>32159</v>
      </c>
      <c r="W27" s="46">
        <v>32680</v>
      </c>
      <c r="X27" s="46">
        <v>33580</v>
      </c>
      <c r="Y27" s="46">
        <v>35493.363700000002</v>
      </c>
      <c r="Z27" s="46">
        <v>31172.3</v>
      </c>
      <c r="AA27" s="46">
        <v>31115.465550000001</v>
      </c>
      <c r="AB27" s="46">
        <v>31058.679949999998</v>
      </c>
      <c r="AC27" s="46">
        <v>31200.661469999999</v>
      </c>
      <c r="AD27" s="46">
        <v>31801.98862</v>
      </c>
      <c r="AE27" s="46">
        <v>31746.02419</v>
      </c>
      <c r="AF27" s="46">
        <v>6794</v>
      </c>
      <c r="AG27" s="46">
        <v>6741.6918499999992</v>
      </c>
      <c r="AH27" s="46">
        <v>6733.7641700000022</v>
      </c>
      <c r="AI27" s="46">
        <v>6681</v>
      </c>
      <c r="AJ27" s="46">
        <v>6629</v>
      </c>
      <c r="AK27" s="46">
        <v>6577</v>
      </c>
      <c r="AL27" s="46">
        <v>6524</v>
      </c>
      <c r="AM27" s="75">
        <v>6472</v>
      </c>
    </row>
    <row r="28" spans="1:39" ht="19.899999999999999" customHeight="1" x14ac:dyDescent="0.2">
      <c r="A28" s="36" t="s">
        <v>302</v>
      </c>
      <c r="B28" s="36" t="s">
        <v>303</v>
      </c>
      <c r="C28" s="46">
        <v>13516</v>
      </c>
      <c r="D28" s="46">
        <v>13045</v>
      </c>
      <c r="E28" s="46">
        <v>12556</v>
      </c>
      <c r="F28" s="46">
        <v>12067</v>
      </c>
      <c r="G28" s="46">
        <v>11578</v>
      </c>
      <c r="H28" s="46">
        <v>29762</v>
      </c>
      <c r="I28" s="46">
        <v>29266</v>
      </c>
      <c r="J28" s="46">
        <v>32656</v>
      </c>
      <c r="K28" s="54">
        <v>0</v>
      </c>
      <c r="L28" s="54">
        <v>0</v>
      </c>
      <c r="M28" s="54">
        <v>0</v>
      </c>
      <c r="N28" s="54">
        <v>0</v>
      </c>
      <c r="O28" s="54">
        <v>0</v>
      </c>
      <c r="P28" s="54">
        <v>0</v>
      </c>
      <c r="Q28" s="54">
        <v>0</v>
      </c>
      <c r="R28" s="54">
        <v>0</v>
      </c>
      <c r="S28" s="54">
        <v>0</v>
      </c>
      <c r="T28" s="54">
        <v>0</v>
      </c>
      <c r="U28" s="54">
        <v>0</v>
      </c>
      <c r="V28" s="54">
        <v>0</v>
      </c>
      <c r="W28" s="54">
        <v>0</v>
      </c>
      <c r="X28" s="54">
        <v>0</v>
      </c>
      <c r="Y28" s="54">
        <v>0</v>
      </c>
      <c r="Z28" s="54">
        <v>0</v>
      </c>
      <c r="AA28" s="54">
        <v>0</v>
      </c>
      <c r="AB28" s="54">
        <v>0</v>
      </c>
      <c r="AC28" s="54">
        <v>0</v>
      </c>
      <c r="AD28" s="54">
        <v>0</v>
      </c>
      <c r="AE28" s="54">
        <v>0</v>
      </c>
      <c r="AF28" s="54">
        <v>0</v>
      </c>
      <c r="AG28" s="54">
        <v>0</v>
      </c>
      <c r="AH28" s="54">
        <v>0</v>
      </c>
      <c r="AI28" s="54">
        <v>0</v>
      </c>
      <c r="AJ28" s="54">
        <v>0</v>
      </c>
      <c r="AK28" s="54">
        <v>0</v>
      </c>
      <c r="AL28" s="54">
        <v>0</v>
      </c>
      <c r="AM28" s="74">
        <v>0</v>
      </c>
    </row>
    <row r="29" spans="1:39" ht="19.899999999999999" customHeight="1" x14ac:dyDescent="0.2">
      <c r="A29" s="36" t="s">
        <v>304</v>
      </c>
      <c r="B29" s="36" t="s">
        <v>305</v>
      </c>
      <c r="C29" s="54">
        <v>0</v>
      </c>
      <c r="D29" s="54">
        <v>0</v>
      </c>
      <c r="E29" s="54">
        <v>0</v>
      </c>
      <c r="F29" s="54">
        <v>0</v>
      </c>
      <c r="G29" s="54">
        <v>0</v>
      </c>
      <c r="H29" s="54">
        <v>0</v>
      </c>
      <c r="I29" s="54">
        <v>0</v>
      </c>
      <c r="J29" s="54">
        <v>0</v>
      </c>
      <c r="K29" s="54">
        <v>0</v>
      </c>
      <c r="L29" s="54">
        <v>0</v>
      </c>
      <c r="M29" s="54">
        <v>0</v>
      </c>
      <c r="N29" s="46">
        <v>14007</v>
      </c>
      <c r="O29" s="46">
        <v>14007</v>
      </c>
      <c r="P29" s="54">
        <v>0</v>
      </c>
      <c r="Q29" s="54">
        <v>0</v>
      </c>
      <c r="R29" s="46">
        <v>14007</v>
      </c>
      <c r="S29" s="46">
        <v>14007</v>
      </c>
      <c r="T29" s="46">
        <v>20810</v>
      </c>
      <c r="U29" s="46">
        <v>20810</v>
      </c>
      <c r="V29" s="54">
        <v>0</v>
      </c>
      <c r="W29" s="54">
        <v>0</v>
      </c>
      <c r="X29" s="54">
        <v>0</v>
      </c>
      <c r="Y29" s="54">
        <v>0</v>
      </c>
      <c r="Z29" s="54">
        <v>0</v>
      </c>
      <c r="AA29" s="54">
        <v>0</v>
      </c>
      <c r="AB29" s="54">
        <v>0</v>
      </c>
      <c r="AC29" s="54">
        <v>0</v>
      </c>
      <c r="AD29" s="54">
        <v>0</v>
      </c>
      <c r="AE29" s="54">
        <v>0</v>
      </c>
      <c r="AF29" s="54">
        <v>0</v>
      </c>
      <c r="AG29" s="54">
        <v>0</v>
      </c>
      <c r="AH29" s="54">
        <v>0</v>
      </c>
      <c r="AI29" s="54">
        <v>0</v>
      </c>
      <c r="AJ29" s="54">
        <v>0</v>
      </c>
      <c r="AK29" s="54">
        <v>0</v>
      </c>
      <c r="AL29" s="54">
        <v>0</v>
      </c>
      <c r="AM29" s="74">
        <v>0</v>
      </c>
    </row>
    <row r="30" spans="1:39" ht="19.899999999999999" customHeight="1" x14ac:dyDescent="0.2">
      <c r="A30" s="36" t="s">
        <v>306</v>
      </c>
      <c r="B30" s="36" t="s">
        <v>307</v>
      </c>
      <c r="C30" s="54">
        <v>0</v>
      </c>
      <c r="D30" s="54">
        <v>0</v>
      </c>
      <c r="E30" s="46">
        <v>1371</v>
      </c>
      <c r="F30" s="46">
        <v>1858</v>
      </c>
      <c r="G30" s="46">
        <v>1697</v>
      </c>
      <c r="H30" s="46">
        <v>1619</v>
      </c>
      <c r="I30" s="46">
        <v>1620</v>
      </c>
      <c r="J30" s="46">
        <v>1386</v>
      </c>
      <c r="K30" s="46">
        <v>1180</v>
      </c>
      <c r="L30" s="46">
        <v>973</v>
      </c>
      <c r="M30" s="46">
        <v>769</v>
      </c>
      <c r="N30" s="46">
        <v>580</v>
      </c>
      <c r="O30" s="46">
        <v>388</v>
      </c>
      <c r="P30" s="46">
        <v>566</v>
      </c>
      <c r="Q30" s="46">
        <v>384</v>
      </c>
      <c r="R30" s="46">
        <v>200</v>
      </c>
      <c r="S30" s="46">
        <v>48</v>
      </c>
      <c r="T30" s="46">
        <v>20</v>
      </c>
      <c r="U30" s="46">
        <v>213</v>
      </c>
      <c r="V30" s="46">
        <v>202</v>
      </c>
      <c r="W30" s="46">
        <v>478</v>
      </c>
      <c r="X30" s="46">
        <v>446</v>
      </c>
      <c r="Y30" s="46">
        <v>412.99281000000002</v>
      </c>
      <c r="Z30" s="46">
        <v>377.4</v>
      </c>
      <c r="AA30" s="46">
        <v>334.53580999999997</v>
      </c>
      <c r="AB30" s="46">
        <v>299.33260999999999</v>
      </c>
      <c r="AC30" s="46">
        <v>262.16269</v>
      </c>
      <c r="AD30" s="46">
        <v>224.64783</v>
      </c>
      <c r="AE30" s="46">
        <v>186.42824999999999</v>
      </c>
      <c r="AF30" s="46">
        <v>147.26766000000001</v>
      </c>
      <c r="AG30" s="46">
        <v>133.32123000000001</v>
      </c>
      <c r="AH30" s="46">
        <v>66</v>
      </c>
      <c r="AI30" s="46">
        <v>313.29273000000001</v>
      </c>
      <c r="AJ30" s="46">
        <v>283</v>
      </c>
      <c r="AK30" s="46">
        <v>254</v>
      </c>
      <c r="AL30" s="46">
        <v>10237</v>
      </c>
      <c r="AM30" s="46">
        <v>17122</v>
      </c>
    </row>
    <row r="31" spans="1:39" ht="19.899999999999999" customHeight="1" x14ac:dyDescent="0.2">
      <c r="A31" s="36" t="s">
        <v>308</v>
      </c>
      <c r="B31" s="36" t="s">
        <v>309</v>
      </c>
      <c r="C31" s="54">
        <v>0</v>
      </c>
      <c r="D31" s="54">
        <v>0</v>
      </c>
      <c r="E31" s="54">
        <v>0</v>
      </c>
      <c r="F31" s="54">
        <v>0</v>
      </c>
      <c r="G31" s="54">
        <v>0</v>
      </c>
      <c r="H31" s="54">
        <v>0</v>
      </c>
      <c r="I31" s="54">
        <v>0</v>
      </c>
      <c r="J31" s="54">
        <v>0</v>
      </c>
      <c r="K31" s="54">
        <v>0</v>
      </c>
      <c r="L31" s="54">
        <v>0</v>
      </c>
      <c r="M31" s="54">
        <v>0</v>
      </c>
      <c r="N31" s="54">
        <v>0</v>
      </c>
      <c r="O31" s="54">
        <v>0</v>
      </c>
      <c r="P31" s="54">
        <v>0</v>
      </c>
      <c r="Q31" s="54">
        <v>0</v>
      </c>
      <c r="R31" s="54">
        <v>0</v>
      </c>
      <c r="S31" s="54">
        <v>0</v>
      </c>
      <c r="T31" s="46">
        <v>682</v>
      </c>
      <c r="U31" s="46">
        <v>737</v>
      </c>
      <c r="V31" s="46">
        <v>434</v>
      </c>
      <c r="W31" s="46">
        <v>434</v>
      </c>
      <c r="X31" s="54">
        <v>0</v>
      </c>
      <c r="Y31" s="54">
        <v>0</v>
      </c>
      <c r="Z31" s="54">
        <v>0</v>
      </c>
      <c r="AA31" s="54">
        <v>0</v>
      </c>
      <c r="AB31" s="54">
        <v>0</v>
      </c>
      <c r="AC31" s="54">
        <v>0</v>
      </c>
      <c r="AD31" s="46">
        <v>405.80399999999997</v>
      </c>
      <c r="AE31" s="46">
        <v>405.80399999999997</v>
      </c>
      <c r="AF31" s="46">
        <v>405.80399999999997</v>
      </c>
      <c r="AG31" s="46">
        <v>405.80399999999997</v>
      </c>
      <c r="AH31" s="46">
        <v>406</v>
      </c>
      <c r="AI31" s="46">
        <v>405.80399999999997</v>
      </c>
      <c r="AJ31" s="54">
        <v>0</v>
      </c>
      <c r="AK31" s="54">
        <v>0</v>
      </c>
      <c r="AL31" s="54">
        <v>0</v>
      </c>
      <c r="AM31" s="74">
        <v>0</v>
      </c>
    </row>
    <row r="32" spans="1:39" ht="19.899999999999999" customHeight="1" x14ac:dyDescent="0.2">
      <c r="A32" s="36" t="s">
        <v>310</v>
      </c>
      <c r="B32" s="36" t="s">
        <v>311</v>
      </c>
      <c r="C32" s="46">
        <v>1054</v>
      </c>
      <c r="D32" s="46">
        <v>1416</v>
      </c>
      <c r="E32" s="46">
        <v>1309</v>
      </c>
      <c r="F32" s="46">
        <v>2308</v>
      </c>
      <c r="G32" s="46">
        <v>2463</v>
      </c>
      <c r="H32" s="46">
        <v>2181</v>
      </c>
      <c r="I32" s="46">
        <v>1995</v>
      </c>
      <c r="J32" s="46">
        <v>2027</v>
      </c>
      <c r="K32" s="46">
        <v>1770</v>
      </c>
      <c r="L32" s="46">
        <v>2469</v>
      </c>
      <c r="M32" s="46">
        <v>2216</v>
      </c>
      <c r="N32" s="46">
        <v>3435</v>
      </c>
      <c r="O32" s="46">
        <v>3122</v>
      </c>
      <c r="P32" s="46">
        <v>2815</v>
      </c>
      <c r="Q32" s="46">
        <v>2446</v>
      </c>
      <c r="R32" s="46">
        <v>2943</v>
      </c>
      <c r="S32" s="46">
        <v>2780</v>
      </c>
      <c r="T32" s="46">
        <v>2143</v>
      </c>
      <c r="U32" s="46">
        <v>2010</v>
      </c>
      <c r="V32" s="46">
        <v>1992</v>
      </c>
      <c r="W32" s="46">
        <v>2401</v>
      </c>
      <c r="X32" s="46">
        <v>2169</v>
      </c>
      <c r="Y32" s="46">
        <v>4146.1057499999997</v>
      </c>
      <c r="Z32" s="46">
        <v>3816.2</v>
      </c>
      <c r="AA32" s="46">
        <v>3603.07006</v>
      </c>
      <c r="AB32" s="46">
        <v>3277.4287200000003</v>
      </c>
      <c r="AC32" s="46">
        <v>3498.15263</v>
      </c>
      <c r="AD32" s="46">
        <v>2723.14174</v>
      </c>
      <c r="AE32" s="46">
        <v>2652.92688</v>
      </c>
      <c r="AF32" s="46">
        <v>2201.9261499999998</v>
      </c>
      <c r="AG32" s="46">
        <v>1873.5054100000002</v>
      </c>
      <c r="AH32" s="46">
        <v>1692</v>
      </c>
      <c r="AI32" s="46">
        <v>1541.6445199999998</v>
      </c>
      <c r="AJ32" s="46">
        <v>1442</v>
      </c>
      <c r="AK32" s="46">
        <v>1053</v>
      </c>
      <c r="AL32" s="46">
        <v>990</v>
      </c>
      <c r="AM32" s="75">
        <v>876</v>
      </c>
    </row>
    <row r="33" spans="1:39" ht="19.899999999999999" customHeight="1" thickBot="1" x14ac:dyDescent="0.25">
      <c r="A33" s="37" t="s">
        <v>312</v>
      </c>
      <c r="B33" s="37" t="s">
        <v>313</v>
      </c>
      <c r="C33" s="48">
        <v>14570</v>
      </c>
      <c r="D33" s="48">
        <v>14461</v>
      </c>
      <c r="E33" s="48">
        <v>15236</v>
      </c>
      <c r="F33" s="48">
        <v>16233</v>
      </c>
      <c r="G33" s="48">
        <v>15738</v>
      </c>
      <c r="H33" s="48">
        <v>33562</v>
      </c>
      <c r="I33" s="48">
        <v>32881</v>
      </c>
      <c r="J33" s="48">
        <v>36069</v>
      </c>
      <c r="K33" s="48">
        <v>35216</v>
      </c>
      <c r="L33" s="48">
        <v>42313</v>
      </c>
      <c r="M33" s="48">
        <v>45487</v>
      </c>
      <c r="N33" s="48">
        <v>48743</v>
      </c>
      <c r="O33" s="48">
        <v>47745</v>
      </c>
      <c r="P33" s="48">
        <v>49343</v>
      </c>
      <c r="Q33" s="48">
        <v>49873</v>
      </c>
      <c r="R33" s="48">
        <v>51138</v>
      </c>
      <c r="S33" s="48">
        <v>50865</v>
      </c>
      <c r="T33" s="48">
        <v>57376</v>
      </c>
      <c r="U33" s="48">
        <v>57443</v>
      </c>
      <c r="V33" s="48">
        <v>34787</v>
      </c>
      <c r="W33" s="48">
        <v>35993</v>
      </c>
      <c r="X33" s="48">
        <v>36195</v>
      </c>
      <c r="Y33" s="48">
        <v>40052</v>
      </c>
      <c r="Z33" s="48">
        <v>35365</v>
      </c>
      <c r="AA33" s="48">
        <f>SUM(AA27:AA32)</f>
        <v>35053.07142</v>
      </c>
      <c r="AB33" s="48">
        <f>SUM(AB27:AB32)</f>
        <v>34635.441279999999</v>
      </c>
      <c r="AC33" s="48">
        <f>SUM(AC27:AC32)</f>
        <v>34960.976790000001</v>
      </c>
      <c r="AD33" s="48">
        <f>SUM(AD27:AD32)</f>
        <v>35155.582190000001</v>
      </c>
      <c r="AE33" s="48">
        <f>SUM(AE27:AE32)</f>
        <v>34991.183320000004</v>
      </c>
      <c r="AF33" s="48">
        <f t="shared" ref="AF33" si="3">SUM(AF27:AF32)</f>
        <v>9548.9978100000008</v>
      </c>
      <c r="AG33" s="48">
        <v>9154.3224899999987</v>
      </c>
      <c r="AH33" s="48">
        <v>8897.7641700000022</v>
      </c>
      <c r="AI33" s="48">
        <v>8941.7412499999991</v>
      </c>
      <c r="AJ33" s="48">
        <f t="shared" ref="AJ33:AL33" si="4">SUM(AJ27:AJ32)</f>
        <v>8354</v>
      </c>
      <c r="AK33" s="48">
        <f t="shared" si="4"/>
        <v>7884</v>
      </c>
      <c r="AL33" s="48">
        <f t="shared" si="4"/>
        <v>17751</v>
      </c>
      <c r="AM33" s="77">
        <f>SUM(AM27:AM32)</f>
        <v>24470</v>
      </c>
    </row>
    <row r="34" spans="1:39" ht="28.15" customHeight="1" x14ac:dyDescent="0.2">
      <c r="A34" s="36" t="s">
        <v>314</v>
      </c>
      <c r="B34" s="36" t="s">
        <v>315</v>
      </c>
      <c r="C34" s="46">
        <v>41096</v>
      </c>
      <c r="D34" s="46">
        <v>38706</v>
      </c>
      <c r="E34" s="46">
        <v>38195</v>
      </c>
      <c r="F34" s="46">
        <v>36435</v>
      </c>
      <c r="G34" s="46">
        <v>35776</v>
      </c>
      <c r="H34" s="46">
        <v>43816</v>
      </c>
      <c r="I34" s="46">
        <v>43010</v>
      </c>
      <c r="J34" s="46">
        <v>43969</v>
      </c>
      <c r="K34" s="46">
        <v>44834</v>
      </c>
      <c r="L34" s="46">
        <v>43657</v>
      </c>
      <c r="M34" s="46">
        <v>46701</v>
      </c>
      <c r="N34" s="46">
        <v>44381</v>
      </c>
      <c r="O34" s="46">
        <v>48420</v>
      </c>
      <c r="P34" s="46">
        <v>46519</v>
      </c>
      <c r="Q34" s="46">
        <v>45251</v>
      </c>
      <c r="R34" s="46">
        <v>44077</v>
      </c>
      <c r="S34" s="46">
        <v>46448</v>
      </c>
      <c r="T34" s="46">
        <v>1758</v>
      </c>
      <c r="U34" s="46">
        <v>1802</v>
      </c>
      <c r="V34" s="46">
        <v>1790</v>
      </c>
      <c r="W34" s="46">
        <v>1810</v>
      </c>
      <c r="X34" s="46">
        <v>1821</v>
      </c>
      <c r="Y34" s="46">
        <v>1894.23046</v>
      </c>
      <c r="Z34" s="46">
        <v>1824</v>
      </c>
      <c r="AA34" s="46">
        <v>1818.6526099999999</v>
      </c>
      <c r="AB34" s="46">
        <v>1731.0554399999999</v>
      </c>
      <c r="AC34" s="46">
        <v>1803.1325099999999</v>
      </c>
      <c r="AD34" s="46">
        <v>1691.2633000000001</v>
      </c>
      <c r="AE34" s="46">
        <v>1672.9425800000001</v>
      </c>
      <c r="AF34" s="46">
        <v>1677.6491799999999</v>
      </c>
      <c r="AG34" s="46">
        <v>1638.8129199999998</v>
      </c>
      <c r="AH34" s="46">
        <v>1662</v>
      </c>
      <c r="AI34" s="46">
        <v>1627</v>
      </c>
      <c r="AJ34" s="46">
        <v>1649</v>
      </c>
      <c r="AK34" s="46">
        <v>1661</v>
      </c>
      <c r="AL34" s="46">
        <v>1644</v>
      </c>
      <c r="AM34" s="75">
        <v>1669</v>
      </c>
    </row>
    <row r="35" spans="1:39" ht="30.6" customHeight="1" x14ac:dyDescent="0.2">
      <c r="A35" s="36" t="s">
        <v>316</v>
      </c>
      <c r="B35" s="36" t="s">
        <v>317</v>
      </c>
      <c r="C35" s="54">
        <v>0</v>
      </c>
      <c r="D35" s="54">
        <v>0</v>
      </c>
      <c r="E35" s="54">
        <v>0</v>
      </c>
      <c r="F35" s="54">
        <v>0</v>
      </c>
      <c r="G35" s="54">
        <v>0</v>
      </c>
      <c r="H35" s="54">
        <v>0</v>
      </c>
      <c r="I35" s="54">
        <v>0</v>
      </c>
      <c r="J35" s="54">
        <v>0</v>
      </c>
      <c r="K35" s="54">
        <v>0</v>
      </c>
      <c r="L35" s="54">
        <v>0</v>
      </c>
      <c r="M35" s="54">
        <v>0</v>
      </c>
      <c r="N35" s="54">
        <v>0</v>
      </c>
      <c r="O35" s="54">
        <v>0</v>
      </c>
      <c r="P35" s="54">
        <v>0</v>
      </c>
      <c r="Q35" s="54">
        <v>0</v>
      </c>
      <c r="R35" s="54">
        <v>0</v>
      </c>
      <c r="S35" s="54">
        <v>0</v>
      </c>
      <c r="T35" s="46">
        <v>59752</v>
      </c>
      <c r="U35" s="46">
        <v>59752</v>
      </c>
      <c r="V35" s="54">
        <v>0</v>
      </c>
      <c r="W35" s="54">
        <v>0</v>
      </c>
      <c r="X35" s="54">
        <v>0</v>
      </c>
      <c r="Y35" s="54">
        <v>0</v>
      </c>
      <c r="Z35" s="54">
        <v>0</v>
      </c>
      <c r="AA35" s="54">
        <v>0</v>
      </c>
      <c r="AB35" s="54">
        <v>0</v>
      </c>
      <c r="AC35" s="54">
        <v>0</v>
      </c>
      <c r="AD35" s="54">
        <v>0</v>
      </c>
      <c r="AE35" s="54">
        <v>0</v>
      </c>
      <c r="AF35" s="54"/>
      <c r="AG35" s="54">
        <v>0</v>
      </c>
      <c r="AH35" s="54">
        <v>0</v>
      </c>
      <c r="AI35" s="54">
        <v>0</v>
      </c>
      <c r="AJ35" s="54">
        <v>0</v>
      </c>
      <c r="AK35" s="54">
        <v>0</v>
      </c>
      <c r="AL35" s="54">
        <v>0</v>
      </c>
      <c r="AM35" s="74">
        <v>0</v>
      </c>
    </row>
    <row r="36" spans="1:39" ht="19.899999999999999" customHeight="1" x14ac:dyDescent="0.2">
      <c r="A36" s="36" t="s">
        <v>318</v>
      </c>
      <c r="B36" s="36" t="s">
        <v>319</v>
      </c>
      <c r="C36" s="68">
        <v>14509</v>
      </c>
      <c r="D36" s="68">
        <v>20309</v>
      </c>
      <c r="E36" s="68">
        <v>16910</v>
      </c>
      <c r="F36" s="68">
        <v>18495</v>
      </c>
      <c r="G36" s="68">
        <v>20335</v>
      </c>
      <c r="H36" s="68">
        <v>18937</v>
      </c>
      <c r="I36" s="68">
        <v>14724</v>
      </c>
      <c r="J36" s="68">
        <v>16770</v>
      </c>
      <c r="K36" s="46">
        <v>15358</v>
      </c>
      <c r="L36" s="46">
        <v>15506</v>
      </c>
      <c r="M36" s="46">
        <v>15714</v>
      </c>
      <c r="N36" s="46">
        <v>15914</v>
      </c>
      <c r="O36" s="68">
        <v>23895</v>
      </c>
      <c r="P36" s="46">
        <v>23127</v>
      </c>
      <c r="Q36" s="46">
        <v>20445</v>
      </c>
      <c r="R36" s="46">
        <v>18124</v>
      </c>
      <c r="S36" s="46">
        <v>27096</v>
      </c>
      <c r="T36" s="46">
        <v>15245</v>
      </c>
      <c r="U36" s="46">
        <v>16104</v>
      </c>
      <c r="V36" s="46">
        <v>23242</v>
      </c>
      <c r="W36" s="46">
        <v>11007</v>
      </c>
      <c r="X36" s="46">
        <v>19947</v>
      </c>
      <c r="Y36" s="46">
        <v>40469.139810000001</v>
      </c>
      <c r="Z36" s="46">
        <v>12812</v>
      </c>
      <c r="AA36" s="46">
        <v>9694.1473499999993</v>
      </c>
      <c r="AB36" s="46">
        <v>3531.6701499999999</v>
      </c>
      <c r="AC36" s="46">
        <v>4435.9913499999993</v>
      </c>
      <c r="AD36" s="46">
        <v>7940.58295</v>
      </c>
      <c r="AE36" s="46">
        <v>4394.2278299999998</v>
      </c>
      <c r="AF36" s="46">
        <v>2439.3750399999999</v>
      </c>
      <c r="AG36" s="46">
        <v>2710.1088599999998</v>
      </c>
      <c r="AH36" s="46">
        <v>4379</v>
      </c>
      <c r="AI36" s="46">
        <v>2393.1064999999999</v>
      </c>
      <c r="AJ36" s="46">
        <v>2456</v>
      </c>
      <c r="AK36" s="46">
        <v>4997</v>
      </c>
      <c r="AL36" s="46">
        <v>6126</v>
      </c>
      <c r="AM36" s="75">
        <v>4695</v>
      </c>
    </row>
    <row r="37" spans="1:39" ht="19.899999999999999" customHeight="1" x14ac:dyDescent="0.2">
      <c r="A37" s="36" t="s">
        <v>320</v>
      </c>
      <c r="B37" s="36" t="s">
        <v>321</v>
      </c>
      <c r="C37" s="69"/>
      <c r="D37" s="69"/>
      <c r="E37" s="69"/>
      <c r="F37" s="69"/>
      <c r="G37" s="69"/>
      <c r="H37" s="69"/>
      <c r="I37" s="69"/>
      <c r="J37" s="69"/>
      <c r="K37" s="54">
        <v>0</v>
      </c>
      <c r="L37" s="54">
        <v>0</v>
      </c>
      <c r="M37" s="54">
        <v>0</v>
      </c>
      <c r="N37" s="46">
        <v>4994</v>
      </c>
      <c r="O37" s="69"/>
      <c r="P37" s="54">
        <v>0</v>
      </c>
      <c r="Q37" s="54">
        <v>0</v>
      </c>
      <c r="R37" s="46">
        <v>5971</v>
      </c>
      <c r="S37" s="46">
        <v>24085</v>
      </c>
      <c r="T37" s="46">
        <v>4465</v>
      </c>
      <c r="U37" s="46">
        <v>5893</v>
      </c>
      <c r="V37" s="46">
        <v>6019</v>
      </c>
      <c r="W37" s="46">
        <v>7093</v>
      </c>
      <c r="X37" s="46">
        <v>7395</v>
      </c>
      <c r="Y37" s="46">
        <v>4686.1102199999996</v>
      </c>
      <c r="Z37" s="46">
        <f>3250</f>
        <v>3250</v>
      </c>
      <c r="AA37" s="46">
        <v>9017.4075199999988</v>
      </c>
      <c r="AB37" s="46">
        <v>3432.1191799999997</v>
      </c>
      <c r="AC37" s="46">
        <v>3318.9912299999996</v>
      </c>
      <c r="AD37" s="46">
        <v>3439.0045000000018</v>
      </c>
      <c r="AE37" s="46">
        <v>4752.1275300000007</v>
      </c>
      <c r="AF37" s="46">
        <v>3678.0247799999988</v>
      </c>
      <c r="AG37" s="46">
        <v>3357.6667399999997</v>
      </c>
      <c r="AH37" s="46">
        <v>3333.6902600000003</v>
      </c>
      <c r="AI37" s="46">
        <v>3501</v>
      </c>
      <c r="AJ37" s="46">
        <v>3828</v>
      </c>
      <c r="AK37" s="46">
        <v>3674</v>
      </c>
      <c r="AL37" s="46">
        <v>5636</v>
      </c>
      <c r="AM37" s="75">
        <v>3814</v>
      </c>
    </row>
    <row r="38" spans="1:39" ht="19.899999999999999" customHeight="1" x14ac:dyDescent="0.2">
      <c r="A38" s="36" t="s">
        <v>322</v>
      </c>
      <c r="B38" s="36" t="s">
        <v>323</v>
      </c>
      <c r="C38" s="54">
        <v>0</v>
      </c>
      <c r="D38" s="54">
        <v>0</v>
      </c>
      <c r="E38" s="54">
        <v>0</v>
      </c>
      <c r="F38" s="54">
        <v>0</v>
      </c>
      <c r="G38" s="54">
        <v>0</v>
      </c>
      <c r="H38" s="54">
        <v>0</v>
      </c>
      <c r="I38" s="54">
        <v>0</v>
      </c>
      <c r="J38" s="54">
        <v>0</v>
      </c>
      <c r="K38" s="54">
        <v>0</v>
      </c>
      <c r="L38" s="54">
        <v>0</v>
      </c>
      <c r="M38" s="54">
        <v>0</v>
      </c>
      <c r="N38" s="54">
        <v>0</v>
      </c>
      <c r="O38" s="54">
        <v>0</v>
      </c>
      <c r="P38" s="54">
        <v>0</v>
      </c>
      <c r="Q38" s="54">
        <v>0</v>
      </c>
      <c r="R38" s="54">
        <v>0</v>
      </c>
      <c r="S38" s="54">
        <v>0</v>
      </c>
      <c r="T38" s="54">
        <v>0</v>
      </c>
      <c r="U38" s="54">
        <v>0</v>
      </c>
      <c r="V38" s="54">
        <v>0</v>
      </c>
      <c r="W38" s="54">
        <v>0</v>
      </c>
      <c r="X38" s="54">
        <v>0</v>
      </c>
      <c r="Y38" s="54">
        <v>0</v>
      </c>
      <c r="Z38" s="46">
        <v>3349</v>
      </c>
      <c r="AA38" s="46">
        <v>5513.0503499999995</v>
      </c>
      <c r="AB38" s="46">
        <v>6092.7089099999994</v>
      </c>
      <c r="AC38" s="46">
        <v>6806.4145900000003</v>
      </c>
      <c r="AD38" s="46">
        <v>7627.4609699999992</v>
      </c>
      <c r="AE38" s="46">
        <v>7979.7849699999997</v>
      </c>
      <c r="AF38" s="46">
        <v>5135.5394000000006</v>
      </c>
      <c r="AG38" s="46">
        <v>4720.2510300000004</v>
      </c>
      <c r="AH38" s="46">
        <v>1609.69272</v>
      </c>
      <c r="AI38" s="46">
        <v>2950.1783499999997</v>
      </c>
      <c r="AJ38" s="46">
        <v>3695</v>
      </c>
      <c r="AK38" s="46">
        <v>2225</v>
      </c>
      <c r="AL38" s="46">
        <v>1862</v>
      </c>
      <c r="AM38" s="75">
        <v>2092</v>
      </c>
    </row>
    <row r="39" spans="1:39" ht="26.65" customHeight="1" x14ac:dyDescent="0.2">
      <c r="A39" s="36" t="s">
        <v>324</v>
      </c>
      <c r="B39" s="36" t="s">
        <v>325</v>
      </c>
      <c r="C39" s="54">
        <v>0</v>
      </c>
      <c r="D39" s="54">
        <v>0</v>
      </c>
      <c r="E39" s="54">
        <v>0</v>
      </c>
      <c r="F39" s="54">
        <v>0</v>
      </c>
      <c r="G39" s="54">
        <v>0</v>
      </c>
      <c r="H39" s="54">
        <v>0</v>
      </c>
      <c r="I39" s="54">
        <v>0</v>
      </c>
      <c r="J39" s="54">
        <v>0</v>
      </c>
      <c r="K39" s="54">
        <v>0</v>
      </c>
      <c r="L39" s="54">
        <v>0</v>
      </c>
      <c r="M39" s="54">
        <v>0</v>
      </c>
      <c r="N39" s="54">
        <v>0</v>
      </c>
      <c r="O39" s="54">
        <v>0</v>
      </c>
      <c r="P39" s="54">
        <v>0</v>
      </c>
      <c r="Q39" s="54">
        <v>0</v>
      </c>
      <c r="R39" s="54">
        <v>0</v>
      </c>
      <c r="S39" s="54">
        <v>0</v>
      </c>
      <c r="T39" s="46">
        <v>36134</v>
      </c>
      <c r="U39" s="46">
        <v>13974</v>
      </c>
      <c r="V39" s="54">
        <v>0</v>
      </c>
      <c r="W39" s="54">
        <v>0</v>
      </c>
      <c r="X39" s="54">
        <v>0</v>
      </c>
      <c r="Y39" s="54">
        <v>0</v>
      </c>
      <c r="Z39" s="54">
        <v>0</v>
      </c>
      <c r="AA39" s="54">
        <v>0</v>
      </c>
      <c r="AB39" s="54">
        <v>0</v>
      </c>
      <c r="AC39" s="54">
        <v>0</v>
      </c>
      <c r="AD39" s="54">
        <v>0</v>
      </c>
      <c r="AE39" s="54">
        <v>0</v>
      </c>
      <c r="AF39" s="54">
        <v>0</v>
      </c>
      <c r="AG39" s="54">
        <v>0</v>
      </c>
      <c r="AH39" s="54">
        <v>0</v>
      </c>
      <c r="AI39" s="54">
        <v>0</v>
      </c>
      <c r="AJ39" s="54">
        <v>0</v>
      </c>
      <c r="AK39" s="54">
        <v>0</v>
      </c>
      <c r="AL39" s="54">
        <v>0</v>
      </c>
      <c r="AM39" s="74">
        <v>0</v>
      </c>
    </row>
    <row r="40" spans="1:39" ht="19.899999999999999" customHeight="1" x14ac:dyDescent="0.2">
      <c r="A40" s="36" t="s">
        <v>306</v>
      </c>
      <c r="B40" s="36" t="s">
        <v>307</v>
      </c>
      <c r="C40" s="46">
        <v>25000</v>
      </c>
      <c r="D40" s="46">
        <v>52577</v>
      </c>
      <c r="E40" s="46">
        <v>50581</v>
      </c>
      <c r="F40" s="46">
        <v>60910</v>
      </c>
      <c r="G40" s="46">
        <v>253314</v>
      </c>
      <c r="H40" s="46">
        <v>835</v>
      </c>
      <c r="I40" s="46">
        <v>907</v>
      </c>
      <c r="J40" s="46">
        <v>900</v>
      </c>
      <c r="K40" s="46">
        <v>879</v>
      </c>
      <c r="L40" s="46">
        <v>935</v>
      </c>
      <c r="M40" s="46">
        <v>854</v>
      </c>
      <c r="N40" s="46">
        <v>15810</v>
      </c>
      <c r="O40" s="46">
        <v>15798</v>
      </c>
      <c r="P40" s="46">
        <v>15481</v>
      </c>
      <c r="Q40" s="46">
        <v>21799</v>
      </c>
      <c r="R40" s="46">
        <v>31180</v>
      </c>
      <c r="S40" s="46">
        <v>18716</v>
      </c>
      <c r="T40" s="46">
        <v>15573</v>
      </c>
      <c r="U40" s="46">
        <v>15515</v>
      </c>
      <c r="V40" s="46">
        <v>15250</v>
      </c>
      <c r="W40" s="46">
        <v>15322</v>
      </c>
      <c r="X40" s="46">
        <v>15129</v>
      </c>
      <c r="Y40" s="46">
        <v>10131.61844</v>
      </c>
      <c r="Z40" s="46">
        <v>136</v>
      </c>
      <c r="AA40" s="46">
        <v>131.71814000000001</v>
      </c>
      <c r="AB40" s="46">
        <v>135.33079999999998</v>
      </c>
      <c r="AC40" s="46">
        <v>47392.432460000004</v>
      </c>
      <c r="AD40" s="46">
        <v>31303.054390000001</v>
      </c>
      <c r="AE40" s="46">
        <v>19747.01181</v>
      </c>
      <c r="AF40" s="46">
        <v>151.19564000000003</v>
      </c>
      <c r="AG40" s="46">
        <v>128.61877000000001</v>
      </c>
      <c r="AH40" s="46">
        <v>159.00106</v>
      </c>
      <c r="AI40" s="46">
        <v>217.66223000000002</v>
      </c>
      <c r="AJ40" s="46">
        <v>194</v>
      </c>
      <c r="AK40" s="46">
        <v>169</v>
      </c>
      <c r="AL40" s="46">
        <v>129</v>
      </c>
      <c r="AM40" s="75">
        <v>6168</v>
      </c>
    </row>
    <row r="41" spans="1:39" s="21" customFormat="1" ht="19.899999999999999" customHeight="1" x14ac:dyDescent="0.2">
      <c r="A41" s="36" t="s">
        <v>326</v>
      </c>
      <c r="B41" s="36" t="s">
        <v>301</v>
      </c>
      <c r="C41" s="54">
        <v>0</v>
      </c>
      <c r="D41" s="54">
        <v>0</v>
      </c>
      <c r="E41" s="54">
        <v>0</v>
      </c>
      <c r="F41" s="54">
        <v>0</v>
      </c>
      <c r="G41" s="54">
        <v>0</v>
      </c>
      <c r="H41" s="54">
        <v>0</v>
      </c>
      <c r="I41" s="54">
        <v>0</v>
      </c>
      <c r="J41" s="54">
        <v>0</v>
      </c>
      <c r="K41" s="46">
        <v>3546</v>
      </c>
      <c r="L41" s="46">
        <v>3546</v>
      </c>
      <c r="M41" s="46">
        <v>3546</v>
      </c>
      <c r="N41" s="46">
        <v>1578</v>
      </c>
      <c r="O41" s="46">
        <v>1578</v>
      </c>
      <c r="P41" s="46">
        <v>2862</v>
      </c>
      <c r="Q41" s="46">
        <v>2861</v>
      </c>
      <c r="R41" s="46">
        <v>1271</v>
      </c>
      <c r="S41" s="46">
        <v>1262</v>
      </c>
      <c r="T41" s="46">
        <v>1254</v>
      </c>
      <c r="U41" s="46">
        <v>1087</v>
      </c>
      <c r="V41" s="46">
        <v>806</v>
      </c>
      <c r="W41" s="46">
        <v>545</v>
      </c>
      <c r="X41" s="46">
        <v>289</v>
      </c>
      <c r="Y41" s="46">
        <v>227.14258999999998</v>
      </c>
      <c r="Z41" s="46">
        <v>228</v>
      </c>
      <c r="AA41" s="46">
        <v>228.1191</v>
      </c>
      <c r="AB41" s="46">
        <v>230.26904999999999</v>
      </c>
      <c r="AC41" s="46">
        <v>229.94359</v>
      </c>
      <c r="AD41" s="46">
        <v>223.85767999999999</v>
      </c>
      <c r="AE41" s="46">
        <v>225.43919</v>
      </c>
      <c r="AF41" s="46">
        <v>25121</v>
      </c>
      <c r="AG41" s="46">
        <v>25116.261189999997</v>
      </c>
      <c r="AH41" s="54">
        <v>0</v>
      </c>
      <c r="AI41" s="54">
        <v>0</v>
      </c>
      <c r="AJ41" s="54">
        <v>0</v>
      </c>
      <c r="AK41" s="54">
        <v>0</v>
      </c>
      <c r="AL41" s="54">
        <v>0</v>
      </c>
      <c r="AM41" s="74">
        <v>0</v>
      </c>
    </row>
    <row r="42" spans="1:39" s="21" customFormat="1" ht="19.899999999999999" customHeight="1" x14ac:dyDescent="0.2">
      <c r="A42" s="36" t="s">
        <v>327</v>
      </c>
      <c r="B42" s="36" t="s">
        <v>328</v>
      </c>
      <c r="C42" s="46">
        <v>3575</v>
      </c>
      <c r="D42" s="46">
        <v>3575</v>
      </c>
      <c r="E42" s="46">
        <v>3575</v>
      </c>
      <c r="F42" s="46">
        <v>3575</v>
      </c>
      <c r="G42" s="46">
        <v>3575</v>
      </c>
      <c r="H42" s="46">
        <v>3575</v>
      </c>
      <c r="I42" s="46">
        <v>3575</v>
      </c>
      <c r="J42" s="46">
        <v>3546</v>
      </c>
      <c r="K42" s="54">
        <v>0</v>
      </c>
      <c r="L42" s="54">
        <v>0</v>
      </c>
      <c r="M42" s="54">
        <v>0</v>
      </c>
      <c r="N42" s="54">
        <v>0</v>
      </c>
      <c r="O42" s="54">
        <v>0</v>
      </c>
      <c r="P42" s="54">
        <v>0</v>
      </c>
      <c r="Q42" s="54">
        <v>0</v>
      </c>
      <c r="R42" s="54">
        <v>0</v>
      </c>
      <c r="S42" s="54">
        <v>0</v>
      </c>
      <c r="T42" s="54">
        <v>0</v>
      </c>
      <c r="U42" s="54">
        <v>0</v>
      </c>
      <c r="V42" s="54">
        <v>0</v>
      </c>
      <c r="W42" s="54">
        <v>0</v>
      </c>
      <c r="X42" s="54">
        <v>0</v>
      </c>
      <c r="Y42" s="54">
        <v>0</v>
      </c>
      <c r="Z42" s="54">
        <v>0</v>
      </c>
      <c r="AA42" s="54">
        <v>0</v>
      </c>
      <c r="AB42" s="54">
        <v>0</v>
      </c>
      <c r="AC42" s="54">
        <v>0</v>
      </c>
      <c r="AD42" s="54">
        <v>0</v>
      </c>
      <c r="AE42" s="54">
        <v>0</v>
      </c>
      <c r="AF42" s="54">
        <v>0</v>
      </c>
      <c r="AG42" s="54">
        <v>0</v>
      </c>
      <c r="AH42" s="46">
        <v>25147.748489999998</v>
      </c>
      <c r="AI42" s="46">
        <v>25139.150180000001</v>
      </c>
      <c r="AJ42" s="46">
        <v>25170</v>
      </c>
      <c r="AK42" s="46">
        <v>25164</v>
      </c>
      <c r="AL42" s="46">
        <v>25120</v>
      </c>
      <c r="AM42" s="75">
        <v>25136</v>
      </c>
    </row>
    <row r="43" spans="1:39" s="21" customFormat="1" ht="19.899999999999999" customHeight="1" x14ac:dyDescent="0.2">
      <c r="A43" s="36" t="s">
        <v>329</v>
      </c>
      <c r="B43" s="36" t="s">
        <v>330</v>
      </c>
      <c r="C43" s="54">
        <v>0</v>
      </c>
      <c r="D43" s="54">
        <v>0</v>
      </c>
      <c r="E43" s="54">
        <v>0</v>
      </c>
      <c r="F43" s="54">
        <v>0</v>
      </c>
      <c r="G43" s="54">
        <v>0</v>
      </c>
      <c r="H43" s="54">
        <v>0</v>
      </c>
      <c r="I43" s="54">
        <v>0</v>
      </c>
      <c r="J43" s="54">
        <v>0</v>
      </c>
      <c r="K43" s="54">
        <v>0</v>
      </c>
      <c r="L43" s="54">
        <v>0</v>
      </c>
      <c r="M43" s="54">
        <v>0</v>
      </c>
      <c r="N43" s="54">
        <v>0</v>
      </c>
      <c r="O43" s="54">
        <v>0</v>
      </c>
      <c r="P43" s="54">
        <v>0</v>
      </c>
      <c r="Q43" s="54">
        <v>0</v>
      </c>
      <c r="R43" s="54">
        <v>0</v>
      </c>
      <c r="S43" s="54">
        <v>0</v>
      </c>
      <c r="T43" s="54">
        <v>0</v>
      </c>
      <c r="U43" s="54">
        <v>0</v>
      </c>
      <c r="V43" s="54">
        <v>0</v>
      </c>
      <c r="W43" s="54">
        <v>0</v>
      </c>
      <c r="X43" s="46">
        <v>78</v>
      </c>
      <c r="Y43" s="46">
        <v>73.428479999999993</v>
      </c>
      <c r="Z43" s="46">
        <v>69</v>
      </c>
      <c r="AA43" s="46">
        <v>63.638010000000001</v>
      </c>
      <c r="AB43" s="46">
        <v>58.742779999999996</v>
      </c>
      <c r="AC43" s="46">
        <v>53.847550000000005</v>
      </c>
      <c r="AD43" s="46">
        <v>56.012</v>
      </c>
      <c r="AE43" s="46">
        <v>48.525709999999997</v>
      </c>
      <c r="AF43" s="46">
        <v>43.51491</v>
      </c>
      <c r="AG43" s="46">
        <v>40.085619999999999</v>
      </c>
      <c r="AH43" s="54">
        <v>0</v>
      </c>
      <c r="AI43" s="54">
        <v>0</v>
      </c>
      <c r="AJ43" s="54">
        <v>0</v>
      </c>
      <c r="AK43" s="54">
        <v>0</v>
      </c>
      <c r="AL43" s="54">
        <v>0</v>
      </c>
      <c r="AM43" s="74">
        <v>0</v>
      </c>
    </row>
    <row r="44" spans="1:39" ht="28.15" customHeight="1" x14ac:dyDescent="0.2">
      <c r="A44" s="36" t="s">
        <v>331</v>
      </c>
      <c r="B44" s="36" t="s">
        <v>332</v>
      </c>
      <c r="C44" s="54">
        <v>0</v>
      </c>
      <c r="D44" s="54">
        <v>0</v>
      </c>
      <c r="E44" s="54">
        <v>0</v>
      </c>
      <c r="F44" s="54">
        <v>0</v>
      </c>
      <c r="G44" s="54">
        <v>0</v>
      </c>
      <c r="H44" s="54">
        <v>0</v>
      </c>
      <c r="I44" s="54">
        <v>0</v>
      </c>
      <c r="J44" s="54">
        <v>0</v>
      </c>
      <c r="K44" s="54">
        <v>0</v>
      </c>
      <c r="L44" s="54">
        <v>0</v>
      </c>
      <c r="M44" s="54">
        <v>0</v>
      </c>
      <c r="N44" s="46">
        <v>1590</v>
      </c>
      <c r="O44" s="46">
        <v>1590</v>
      </c>
      <c r="P44" s="54">
        <v>0</v>
      </c>
      <c r="Q44" s="54">
        <v>0</v>
      </c>
      <c r="R44" s="46">
        <v>1590</v>
      </c>
      <c r="S44" s="46">
        <v>3619</v>
      </c>
      <c r="T44" s="46">
        <v>2030</v>
      </c>
      <c r="U44" s="46">
        <v>2493</v>
      </c>
      <c r="V44" s="46">
        <v>46110</v>
      </c>
      <c r="W44" s="46">
        <v>32078</v>
      </c>
      <c r="X44" s="46">
        <v>779</v>
      </c>
      <c r="Y44" s="46">
        <v>52169.52985356353</v>
      </c>
      <c r="Z44" s="46">
        <v>49684</v>
      </c>
      <c r="AA44" s="46">
        <v>41319.880652992797</v>
      </c>
      <c r="AB44" s="46">
        <v>14616.373667957103</v>
      </c>
      <c r="AC44" s="46">
        <v>10444.965290448557</v>
      </c>
      <c r="AD44" s="46">
        <v>1464.9044535000912</v>
      </c>
      <c r="AE44" s="46">
        <v>3173.4893949539905</v>
      </c>
      <c r="AF44" s="46">
        <v>1543.1581034193882</v>
      </c>
      <c r="AG44" s="46">
        <v>1561.7117700000001</v>
      </c>
      <c r="AH44" s="46">
        <v>1495.32808</v>
      </c>
      <c r="AI44" s="46">
        <v>910</v>
      </c>
      <c r="AJ44" s="46">
        <v>498</v>
      </c>
      <c r="AK44" s="46">
        <v>3224</v>
      </c>
      <c r="AL44" s="46">
        <v>2005</v>
      </c>
      <c r="AM44" s="75">
        <v>1590</v>
      </c>
    </row>
    <row r="45" spans="1:39" ht="19.899999999999999" customHeight="1" x14ac:dyDescent="0.2">
      <c r="A45" s="36" t="s">
        <v>333</v>
      </c>
      <c r="B45" s="36" t="s">
        <v>334</v>
      </c>
      <c r="C45" s="54">
        <v>0</v>
      </c>
      <c r="D45" s="54">
        <v>0</v>
      </c>
      <c r="E45" s="54">
        <v>0</v>
      </c>
      <c r="F45" s="54">
        <v>0</v>
      </c>
      <c r="G45" s="54"/>
      <c r="H45" s="54">
        <v>0</v>
      </c>
      <c r="I45" s="54">
        <v>0</v>
      </c>
      <c r="J45" s="54">
        <v>0</v>
      </c>
      <c r="K45" s="54">
        <v>0</v>
      </c>
      <c r="L45" s="54">
        <v>0</v>
      </c>
      <c r="M45" s="54">
        <v>0</v>
      </c>
      <c r="N45" s="54">
        <v>0</v>
      </c>
      <c r="O45" s="54">
        <v>0</v>
      </c>
      <c r="P45" s="54">
        <v>0</v>
      </c>
      <c r="Q45" s="54">
        <v>0</v>
      </c>
      <c r="R45" s="54">
        <v>0</v>
      </c>
      <c r="S45" s="54">
        <v>0</v>
      </c>
      <c r="T45" s="54">
        <v>0</v>
      </c>
      <c r="U45" s="54">
        <v>0</v>
      </c>
      <c r="V45" s="46">
        <v>955</v>
      </c>
      <c r="W45" s="46">
        <v>1193</v>
      </c>
      <c r="X45" s="46">
        <v>4941</v>
      </c>
      <c r="Y45" s="46">
        <v>1950</v>
      </c>
      <c r="Z45" s="46">
        <v>1105</v>
      </c>
      <c r="AA45" s="46">
        <v>945.36537700720601</v>
      </c>
      <c r="AB45" s="46">
        <v>334.41078204289636</v>
      </c>
      <c r="AC45" s="46">
        <v>238.97233955144267</v>
      </c>
      <c r="AD45" s="46">
        <v>33.51582649990889</v>
      </c>
      <c r="AE45" s="46">
        <v>72.606865046009091</v>
      </c>
      <c r="AF45" s="46">
        <v>35.306206580611956</v>
      </c>
      <c r="AG45" s="54">
        <v>0</v>
      </c>
      <c r="AH45" s="54">
        <v>0</v>
      </c>
      <c r="AI45" s="54">
        <v>0</v>
      </c>
      <c r="AJ45" s="54">
        <v>0</v>
      </c>
      <c r="AK45" s="54">
        <v>0</v>
      </c>
      <c r="AL45" s="54">
        <v>0</v>
      </c>
      <c r="AM45" s="74">
        <v>0</v>
      </c>
    </row>
    <row r="46" spans="1:39" ht="19.899999999999999" customHeight="1" x14ac:dyDescent="0.2">
      <c r="A46" s="36" t="s">
        <v>310</v>
      </c>
      <c r="B46" s="36" t="s">
        <v>311</v>
      </c>
      <c r="C46" s="46">
        <v>153</v>
      </c>
      <c r="D46" s="46">
        <v>742</v>
      </c>
      <c r="E46" s="46">
        <v>518</v>
      </c>
      <c r="F46" s="46">
        <v>955</v>
      </c>
      <c r="G46" s="46">
        <v>971</v>
      </c>
      <c r="H46" s="46">
        <v>1235</v>
      </c>
      <c r="I46" s="46">
        <v>1155</v>
      </c>
      <c r="J46" s="46">
        <v>1324</v>
      </c>
      <c r="K46" s="46">
        <v>1329</v>
      </c>
      <c r="L46" s="46">
        <v>1567</v>
      </c>
      <c r="M46" s="46">
        <v>1582</v>
      </c>
      <c r="N46" s="46">
        <v>2115</v>
      </c>
      <c r="O46" s="46">
        <v>2058</v>
      </c>
      <c r="P46" s="46">
        <v>2139</v>
      </c>
      <c r="Q46" s="46">
        <v>1929</v>
      </c>
      <c r="R46" s="46">
        <v>2358</v>
      </c>
      <c r="S46" s="46">
        <v>1958</v>
      </c>
      <c r="T46" s="46">
        <v>2004</v>
      </c>
      <c r="U46" s="46">
        <v>1856</v>
      </c>
      <c r="V46" s="46">
        <v>1965</v>
      </c>
      <c r="W46" s="46">
        <v>2032</v>
      </c>
      <c r="X46" s="46">
        <v>2008</v>
      </c>
      <c r="Y46" s="46">
        <v>1976.2617399999999</v>
      </c>
      <c r="Z46" s="46">
        <v>1846</v>
      </c>
      <c r="AA46" s="46">
        <v>1832.4073500000002</v>
      </c>
      <c r="AB46" s="46">
        <v>1705.13031</v>
      </c>
      <c r="AC46" s="46">
        <v>1678.39663</v>
      </c>
      <c r="AD46" s="46">
        <v>1542.9698899999999</v>
      </c>
      <c r="AE46" s="46">
        <v>1543.7631000000001</v>
      </c>
      <c r="AF46" s="46">
        <v>1384.0576599999999</v>
      </c>
      <c r="AG46" s="46">
        <v>1599.2944399999999</v>
      </c>
      <c r="AH46" s="46">
        <v>1346.4451799999999</v>
      </c>
      <c r="AI46" s="46">
        <v>1487.3906399999998</v>
      </c>
      <c r="AJ46" s="46">
        <v>1403</v>
      </c>
      <c r="AK46" s="46">
        <v>1441</v>
      </c>
      <c r="AL46" s="46">
        <v>1332</v>
      </c>
      <c r="AM46" s="75">
        <v>1122</v>
      </c>
    </row>
    <row r="47" spans="1:39" ht="19.899999999999999" customHeight="1" thickBot="1" x14ac:dyDescent="0.25">
      <c r="A47" s="37" t="s">
        <v>335</v>
      </c>
      <c r="B47" s="37" t="s">
        <v>336</v>
      </c>
      <c r="C47" s="48">
        <v>84333</v>
      </c>
      <c r="D47" s="48">
        <v>115909</v>
      </c>
      <c r="E47" s="48">
        <v>109779</v>
      </c>
      <c r="F47" s="48">
        <v>120370</v>
      </c>
      <c r="G47" s="48">
        <v>313971</v>
      </c>
      <c r="H47" s="48">
        <v>68398</v>
      </c>
      <c r="I47" s="48">
        <v>63371</v>
      </c>
      <c r="J47" s="48">
        <v>66509</v>
      </c>
      <c r="K47" s="48">
        <v>65946</v>
      </c>
      <c r="L47" s="48">
        <v>65211</v>
      </c>
      <c r="M47" s="48">
        <v>68397</v>
      </c>
      <c r="N47" s="48">
        <v>86382</v>
      </c>
      <c r="O47" s="48">
        <v>93339</v>
      </c>
      <c r="P47" s="48">
        <v>90128</v>
      </c>
      <c r="Q47" s="48">
        <v>92285</v>
      </c>
      <c r="R47" s="48">
        <v>104571</v>
      </c>
      <c r="S47" s="48">
        <v>123184</v>
      </c>
      <c r="T47" s="48">
        <v>138215</v>
      </c>
      <c r="U47" s="48">
        <v>118476</v>
      </c>
      <c r="V47" s="48">
        <v>96137</v>
      </c>
      <c r="W47" s="48">
        <v>71080</v>
      </c>
      <c r="X47" s="48">
        <v>52388</v>
      </c>
      <c r="Y47" s="48">
        <v>113577</v>
      </c>
      <c r="Z47" s="48">
        <v>74303</v>
      </c>
      <c r="AA47" s="48">
        <f>SUM(AA34:AA46)</f>
        <v>70564.386459999994</v>
      </c>
      <c r="AB47" s="48">
        <f>SUM(AB34:AB46)</f>
        <v>31867.811070000003</v>
      </c>
      <c r="AC47" s="48">
        <f>SUM(AC34:AC46)</f>
        <v>76403.087540000008</v>
      </c>
      <c r="AD47" s="48">
        <f>SUM(AD34:AD46)</f>
        <v>55322.625960000012</v>
      </c>
      <c r="AE47" s="48">
        <f>SUM(AE34:AE46)</f>
        <v>43609.918980000002</v>
      </c>
      <c r="AF47" s="48">
        <f t="shared" ref="AF47" si="5">SUM(AF34:AF46)</f>
        <v>41208.820919999998</v>
      </c>
      <c r="AG47" s="48">
        <v>40872.811339999993</v>
      </c>
      <c r="AH47" s="48">
        <v>39132.905789999997</v>
      </c>
      <c r="AI47" s="48">
        <v>38225.4879</v>
      </c>
      <c r="AJ47" s="48">
        <v>38894</v>
      </c>
      <c r="AK47" s="48">
        <f>SUM(AK34:AK46)</f>
        <v>42555</v>
      </c>
      <c r="AL47" s="48">
        <f>SUM(AL34:AL46)</f>
        <v>43854</v>
      </c>
      <c r="AM47" s="77">
        <f>SUM(AM34:AM46)</f>
        <v>46286</v>
      </c>
    </row>
    <row r="48" spans="1:39" ht="19.899999999999999" customHeight="1" thickBot="1" x14ac:dyDescent="0.25">
      <c r="A48" s="37" t="s">
        <v>337</v>
      </c>
      <c r="B48" s="37" t="s">
        <v>338</v>
      </c>
      <c r="C48" s="48">
        <v>98903</v>
      </c>
      <c r="D48" s="48">
        <v>130370</v>
      </c>
      <c r="E48" s="48">
        <v>125015</v>
      </c>
      <c r="F48" s="48">
        <v>136603</v>
      </c>
      <c r="G48" s="48">
        <v>329709</v>
      </c>
      <c r="H48" s="48">
        <v>101960</v>
      </c>
      <c r="I48" s="48">
        <v>96252</v>
      </c>
      <c r="J48" s="48">
        <v>102578</v>
      </c>
      <c r="K48" s="48">
        <v>101162</v>
      </c>
      <c r="L48" s="48">
        <v>107524</v>
      </c>
      <c r="M48" s="48">
        <v>113884</v>
      </c>
      <c r="N48" s="48">
        <v>135125</v>
      </c>
      <c r="O48" s="48">
        <v>141084</v>
      </c>
      <c r="P48" s="48">
        <v>139471</v>
      </c>
      <c r="Q48" s="48">
        <v>142158</v>
      </c>
      <c r="R48" s="48">
        <v>155709</v>
      </c>
      <c r="S48" s="48">
        <v>174049</v>
      </c>
      <c r="T48" s="48">
        <v>195591</v>
      </c>
      <c r="U48" s="48">
        <v>175919</v>
      </c>
      <c r="V48" s="48">
        <v>130924</v>
      </c>
      <c r="W48" s="48">
        <v>107073</v>
      </c>
      <c r="X48" s="48">
        <v>88583</v>
      </c>
      <c r="Y48" s="48">
        <v>153630</v>
      </c>
      <c r="Z48" s="48">
        <f t="shared" ref="Z48:AF48" si="6">Z47+Z33</f>
        <v>109668</v>
      </c>
      <c r="AA48" s="48">
        <f t="shared" si="6"/>
        <v>105617.45788</v>
      </c>
      <c r="AB48" s="48">
        <f t="shared" si="6"/>
        <v>66503.252349999995</v>
      </c>
      <c r="AC48" s="48">
        <f t="shared" si="6"/>
        <v>111364.06433000001</v>
      </c>
      <c r="AD48" s="48">
        <f t="shared" si="6"/>
        <v>90478.20815000002</v>
      </c>
      <c r="AE48" s="48">
        <f t="shared" si="6"/>
        <v>78601.102299999999</v>
      </c>
      <c r="AF48" s="48">
        <f t="shared" si="6"/>
        <v>50757.818729999999</v>
      </c>
      <c r="AG48" s="48">
        <v>50027.133829999992</v>
      </c>
      <c r="AH48" s="48">
        <v>48030.669959999999</v>
      </c>
      <c r="AI48" s="48">
        <v>47167.229149999999</v>
      </c>
      <c r="AJ48" s="48">
        <f t="shared" ref="AJ48:AK48" si="7">AJ47+AJ33</f>
        <v>47248</v>
      </c>
      <c r="AK48" s="48">
        <f t="shared" si="7"/>
        <v>50439</v>
      </c>
      <c r="AL48" s="48">
        <f t="shared" ref="AL48" si="8">AL47+AL33</f>
        <v>61605</v>
      </c>
      <c r="AM48" s="77">
        <f>AM47+AM33</f>
        <v>70756</v>
      </c>
    </row>
    <row r="49" spans="1:39" ht="19.899999999999999" customHeight="1" thickBot="1" x14ac:dyDescent="0.25">
      <c r="A49" s="37" t="s">
        <v>339</v>
      </c>
      <c r="B49" s="37" t="s">
        <v>340</v>
      </c>
      <c r="C49" s="48">
        <v>89781</v>
      </c>
      <c r="D49" s="48">
        <v>108730</v>
      </c>
      <c r="E49" s="48">
        <v>90144</v>
      </c>
      <c r="F49" s="48">
        <v>82445</v>
      </c>
      <c r="G49" s="48">
        <v>261202</v>
      </c>
      <c r="H49" s="48">
        <v>171073</v>
      </c>
      <c r="I49" s="48">
        <v>154261</v>
      </c>
      <c r="J49" s="48">
        <v>144717</v>
      </c>
      <c r="K49" s="48">
        <v>128291</v>
      </c>
      <c r="L49" s="48">
        <v>117954</v>
      </c>
      <c r="M49" s="48">
        <v>107595</v>
      </c>
      <c r="N49" s="48">
        <v>113545</v>
      </c>
      <c r="O49" s="48">
        <v>99643</v>
      </c>
      <c r="P49" s="48">
        <v>87038</v>
      </c>
      <c r="Q49" s="48">
        <v>80616</v>
      </c>
      <c r="R49" s="48">
        <v>78321</v>
      </c>
      <c r="S49" s="48">
        <v>213342</v>
      </c>
      <c r="T49" s="48">
        <v>227418</v>
      </c>
      <c r="U49" s="48">
        <v>192120</v>
      </c>
      <c r="V49" s="48">
        <v>184237</v>
      </c>
      <c r="W49" s="48">
        <v>167830</v>
      </c>
      <c r="X49" s="48">
        <v>154458</v>
      </c>
      <c r="Y49" s="48">
        <v>214443</v>
      </c>
      <c r="Z49" s="48">
        <f t="shared" ref="Z49:AF49" si="9">Z48+Z26</f>
        <v>186175</v>
      </c>
      <c r="AA49" s="48">
        <f t="shared" si="9"/>
        <v>198594.43303999997</v>
      </c>
      <c r="AB49" s="48">
        <f t="shared" si="9"/>
        <v>174723.81134999995</v>
      </c>
      <c r="AC49" s="48">
        <f t="shared" si="9"/>
        <v>230440.46707999997</v>
      </c>
      <c r="AD49" s="48">
        <f t="shared" si="9"/>
        <v>208254.47188</v>
      </c>
      <c r="AE49" s="48">
        <f t="shared" si="9"/>
        <v>213917.92329999997</v>
      </c>
      <c r="AF49" s="48">
        <f t="shared" si="9"/>
        <v>196365.82363999996</v>
      </c>
      <c r="AG49" s="48">
        <v>179342.88776999997</v>
      </c>
      <c r="AH49" s="48">
        <v>159472.44043999998</v>
      </c>
      <c r="AI49" s="48">
        <v>143482.80498999995</v>
      </c>
      <c r="AJ49" s="48">
        <f t="shared" ref="AJ49:AK49" si="10">AJ48+AJ26</f>
        <v>128016.64882999996</v>
      </c>
      <c r="AK49" s="48">
        <f t="shared" si="10"/>
        <v>120455.77431000001</v>
      </c>
      <c r="AL49" s="48">
        <f t="shared" ref="AL49" si="11">AL48+AL26</f>
        <v>110433</v>
      </c>
      <c r="AM49" s="77">
        <f>AM48+AM26</f>
        <v>109846</v>
      </c>
    </row>
    <row r="50" spans="1:39" x14ac:dyDescent="0.2"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1"/>
      <c r="Y50" s="1"/>
    </row>
    <row r="51" spans="1:39" x14ac:dyDescent="0.2">
      <c r="A51" s="60"/>
      <c r="B51" s="60"/>
    </row>
    <row r="52" spans="1:39" ht="20.65" customHeight="1" x14ac:dyDescent="0.2">
      <c r="A52" s="60" t="s">
        <v>341</v>
      </c>
      <c r="B52" s="60" t="s">
        <v>342</v>
      </c>
    </row>
    <row r="54" spans="1:39" ht="60" x14ac:dyDescent="0.2">
      <c r="A54" s="60" t="s">
        <v>343</v>
      </c>
      <c r="B54" s="60" t="s">
        <v>344</v>
      </c>
      <c r="AF54" s="58"/>
      <c r="AG54" s="58"/>
      <c r="AH54" s="58"/>
      <c r="AI54" s="58"/>
    </row>
  </sheetData>
  <mergeCells count="28">
    <mergeCell ref="H36:H37"/>
    <mergeCell ref="O36:O37"/>
    <mergeCell ref="I36:I37"/>
    <mergeCell ref="J36:J37"/>
    <mergeCell ref="G12:G13"/>
    <mergeCell ref="U12:U13"/>
    <mergeCell ref="H12:H13"/>
    <mergeCell ref="F12:F13"/>
    <mergeCell ref="K12:K13"/>
    <mergeCell ref="L12:L13"/>
    <mergeCell ref="M12:M13"/>
    <mergeCell ref="N12:N13"/>
    <mergeCell ref="O12:O13"/>
    <mergeCell ref="P12:P13"/>
    <mergeCell ref="Q12:Q13"/>
    <mergeCell ref="R12:R13"/>
    <mergeCell ref="S12:S13"/>
    <mergeCell ref="T12:T13"/>
    <mergeCell ref="I12:I13"/>
    <mergeCell ref="J12:J13"/>
    <mergeCell ref="C36:C37"/>
    <mergeCell ref="D36:D37"/>
    <mergeCell ref="G36:G37"/>
    <mergeCell ref="E12:E13"/>
    <mergeCell ref="E36:E37"/>
    <mergeCell ref="D12:D13"/>
    <mergeCell ref="C12:C13"/>
    <mergeCell ref="F36:F37"/>
  </mergeCells>
  <phoneticPr fontId="4" type="noConversion"/>
  <pageMargins left="0.7" right="0.7" top="0.75" bottom="0.75" header="0.3" footer="0.3"/>
  <pageSetup paperSize="9" orientation="portrait" r:id="rId1"/>
  <ignoredErrors>
    <ignoredError sqref="Z26 Z10:AC10 AA18:AB18 AJ10 AK10:AM10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386133-350c-4385-98eb-4d5a2ba1b647" xsi:nil="true"/>
    <lcf76f155ced4ddcb4097134ff3c332f xmlns="0762047a-eac2-4fb7-b0db-77fe5a0fcf3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253F5921A261E4DB1F6E52E334CC863" ma:contentTypeVersion="14" ma:contentTypeDescription="Create a new document." ma:contentTypeScope="" ma:versionID="1e94904fbc24439e835bd214369744e1">
  <xsd:schema xmlns:xsd="http://www.w3.org/2001/XMLSchema" xmlns:xs="http://www.w3.org/2001/XMLSchema" xmlns:p="http://schemas.microsoft.com/office/2006/metadata/properties" xmlns:ns2="0762047a-eac2-4fb7-b0db-77fe5a0fcf3f" xmlns:ns3="74386133-350c-4385-98eb-4d5a2ba1b647" targetNamespace="http://schemas.microsoft.com/office/2006/metadata/properties" ma:root="true" ma:fieldsID="f34be841bd3a8e9d1f7b4d562679eeab" ns2:_="" ns3:_="">
    <xsd:import namespace="0762047a-eac2-4fb7-b0db-77fe5a0fcf3f"/>
    <xsd:import namespace="74386133-350c-4385-98eb-4d5a2ba1b6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62047a-eac2-4fb7-b0db-77fe5a0fcf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31098f3-b41a-45f5-8e9b-f8a0b0d105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386133-350c-4385-98eb-4d5a2ba1b6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ae4c557-4134-4443-a9b4-e7d44796e013}" ma:internalName="TaxCatchAll" ma:showField="CatchAllData" ma:web="74386133-350c-4385-98eb-4d5a2ba1b6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46F32A-20AC-46F3-A327-F1CA8E8EF7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D77BDEF-3B77-4D64-A662-C1DDE8137B89}">
  <ds:schemaRefs>
    <ds:schemaRef ds:uri="http://schemas.microsoft.com/office/2006/metadata/properties"/>
    <ds:schemaRef ds:uri="http://schemas.microsoft.com/office/infopath/2007/PartnerControls"/>
    <ds:schemaRef ds:uri="74386133-350c-4385-98eb-4d5a2ba1b647"/>
    <ds:schemaRef ds:uri="0762047a-eac2-4fb7-b0db-77fe5a0fcf3f"/>
  </ds:schemaRefs>
</ds:datastoreItem>
</file>

<file path=customXml/itemProps3.xml><?xml version="1.0" encoding="utf-8"?>
<ds:datastoreItem xmlns:ds="http://schemas.openxmlformats.org/officeDocument/2006/customXml" ds:itemID="{66758450-EA44-4234-AEEA-4F5CA6592F4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COMPREHENSIVE INCOME</vt:lpstr>
      <vt:lpstr>CASH FLOWS</vt:lpstr>
      <vt:lpstr>BALANCE 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GRZEGORZ GRABOWICZ</dc:creator>
  <cp:keywords/>
  <dc:description/>
  <cp:lastModifiedBy>Agata Fornal</cp:lastModifiedBy>
  <cp:revision/>
  <dcterms:created xsi:type="dcterms:W3CDTF">2022-08-05T08:37:58Z</dcterms:created>
  <dcterms:modified xsi:type="dcterms:W3CDTF">2026-05-19T06:57:26Z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0x010100A253F5921A261E4DB1F6E52E334CC863</vt:lpwstr>
  </property>
  <property fmtid="{D5CDD505-2E9C-101B-9397-08002B2CF9AE}" pid="3" name="MediaServiceImageTags">
    <vt:lpwstr/>
  </property>
</Properties>
</file>